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moxfam.sharepoint.com/sites/EquipeCommunication/Documents partages/03 - 2026/06 - Demandes internes/01 - Commercial et logistique/01 - VEXT/01 - Catalogue épicerie/"/>
    </mc:Choice>
  </mc:AlternateContent>
  <xr:revisionPtr revIDLastSave="0" documentId="8_{A0573536-49F1-4BE8-8BF4-809BD91AB40D}" xr6:coauthVersionLast="47" xr6:coauthVersionMax="47" xr10:uidLastSave="{00000000-0000-0000-0000-000000000000}"/>
  <bookViews>
    <workbookView xWindow="-120" yWindow="-120" windowWidth="29040" windowHeight="15720" xr2:uid="{E43FAF0F-939E-4CCD-AE72-1ED7C968122D}"/>
  </bookViews>
  <sheets>
    <sheet name="Bon de commande" sheetId="6" r:id="rId1"/>
  </sheets>
  <definedNames>
    <definedName name="_xlnm._FilterDatabase" localSheetId="0" hidden="1">'Bon de commande'!$A$7:$L$346</definedName>
    <definedName name="_xlnm.Print_Area" localSheetId="0">'Bon de commande'!$B:$K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3" i="6" l="1"/>
  <c r="J213" i="6"/>
  <c r="K267" i="6"/>
  <c r="G267" i="6"/>
  <c r="J267" i="6" s="1"/>
  <c r="K34" i="6"/>
  <c r="K35" i="6"/>
  <c r="K36" i="6"/>
  <c r="K37" i="6"/>
  <c r="J34" i="6"/>
  <c r="J35" i="6"/>
  <c r="J36" i="6"/>
  <c r="J37" i="6"/>
  <c r="K119" i="6"/>
  <c r="K120" i="6"/>
  <c r="G119" i="6"/>
  <c r="J119" i="6" s="1"/>
  <c r="G120" i="6"/>
  <c r="J120" i="6" s="1"/>
  <c r="F292" i="6"/>
  <c r="G292" i="6" s="1"/>
  <c r="J292" i="6" s="1"/>
  <c r="G186" i="6"/>
  <c r="J186" i="6" s="1"/>
  <c r="F43" i="6"/>
  <c r="G43" i="6" s="1"/>
  <c r="J43" i="6" s="1"/>
  <c r="G47" i="6"/>
  <c r="G46" i="6"/>
  <c r="J46" i="6" s="1"/>
  <c r="G283" i="6"/>
  <c r="F282" i="6"/>
  <c r="G282" i="6" s="1"/>
  <c r="J282" i="6" s="1"/>
  <c r="J190" i="6"/>
  <c r="K190" i="6"/>
  <c r="F189" i="6"/>
  <c r="F187" i="6"/>
  <c r="G87" i="6"/>
  <c r="J87" i="6" s="1"/>
  <c r="G88" i="6"/>
  <c r="J88" i="6" s="1"/>
  <c r="F86" i="6"/>
  <c r="G86" i="6" s="1"/>
  <c r="J86" i="6" s="1"/>
  <c r="F85" i="6"/>
  <c r="G85" i="6" s="1"/>
  <c r="J85" i="6" s="1"/>
  <c r="F83" i="6"/>
  <c r="G83" i="6" s="1"/>
  <c r="J83" i="6" s="1"/>
  <c r="F82" i="6"/>
  <c r="G82" i="6" s="1"/>
  <c r="J82" i="6" s="1"/>
  <c r="F81" i="6"/>
  <c r="G81" i="6" s="1"/>
  <c r="J81" i="6" s="1"/>
  <c r="F80" i="6"/>
  <c r="G80" i="6" s="1"/>
  <c r="F79" i="6"/>
  <c r="G79" i="6" s="1"/>
  <c r="J79" i="6" s="1"/>
  <c r="F78" i="6"/>
  <c r="G78" i="6" s="1"/>
  <c r="J78" i="6" s="1"/>
  <c r="F77" i="6"/>
  <c r="G77" i="6" s="1"/>
  <c r="J77" i="6" s="1"/>
  <c r="F76" i="6"/>
  <c r="G76" i="6" s="1"/>
  <c r="J76" i="6" s="1"/>
  <c r="F75" i="6"/>
  <c r="G75" i="6" s="1"/>
  <c r="J75" i="6" s="1"/>
  <c r="F74" i="6"/>
  <c r="G74" i="6" s="1"/>
  <c r="J74" i="6" s="1"/>
  <c r="F73" i="6"/>
  <c r="G73" i="6" s="1"/>
  <c r="J73" i="6" s="1"/>
  <c r="F71" i="6"/>
  <c r="G71" i="6" s="1"/>
  <c r="J71" i="6" s="1"/>
  <c r="F72" i="6"/>
  <c r="G72" i="6" s="1"/>
  <c r="J72" i="6" s="1"/>
  <c r="F69" i="6"/>
  <c r="G69" i="6" s="1"/>
  <c r="J69" i="6" s="1"/>
  <c r="F70" i="6"/>
  <c r="G70" i="6" s="1"/>
  <c r="J70" i="6" s="1"/>
  <c r="F68" i="6"/>
  <c r="G68" i="6" s="1"/>
  <c r="J68" i="6" s="1"/>
  <c r="F67" i="6"/>
  <c r="G67" i="6" s="1"/>
  <c r="J67" i="6" s="1"/>
  <c r="F66" i="6"/>
  <c r="G66" i="6" s="1"/>
  <c r="J66" i="6" s="1"/>
  <c r="F64" i="6"/>
  <c r="G64" i="6" s="1"/>
  <c r="J64" i="6" s="1"/>
  <c r="F65" i="6"/>
  <c r="G65" i="6" s="1"/>
  <c r="J65" i="6" s="1"/>
  <c r="F63" i="6"/>
  <c r="G63" i="6" s="1"/>
  <c r="J63" i="6" s="1"/>
  <c r="F60" i="6"/>
  <c r="G60" i="6" s="1"/>
  <c r="J60" i="6" s="1"/>
  <c r="F84" i="6"/>
  <c r="G84" i="6" s="1"/>
  <c r="J84" i="6" s="1"/>
  <c r="G332" i="6"/>
  <c r="J332" i="6" s="1"/>
  <c r="G334" i="6"/>
  <c r="J334" i="6" s="1"/>
  <c r="G335" i="6"/>
  <c r="J335" i="6" s="1"/>
  <c r="G336" i="6"/>
  <c r="J336" i="6" s="1"/>
  <c r="F337" i="6"/>
  <c r="F333" i="6"/>
  <c r="G333" i="6" s="1"/>
  <c r="J333" i="6" s="1"/>
  <c r="F331" i="6"/>
  <c r="G331" i="6" s="1"/>
  <c r="J331" i="6" s="1"/>
  <c r="F330" i="6"/>
  <c r="G330" i="6" s="1"/>
  <c r="J330" i="6" s="1"/>
  <c r="F326" i="6"/>
  <c r="G326" i="6" s="1"/>
  <c r="J326" i="6" s="1"/>
  <c r="F314" i="6"/>
  <c r="G314" i="6" s="1"/>
  <c r="J314" i="6" s="1"/>
  <c r="F304" i="6"/>
  <c r="G304" i="6" s="1"/>
  <c r="J304" i="6" s="1"/>
  <c r="F294" i="6"/>
  <c r="G294" i="6" s="1"/>
  <c r="J294" i="6" s="1"/>
  <c r="F237" i="6"/>
  <c r="G237" i="6" s="1"/>
  <c r="J237" i="6" s="1"/>
  <c r="F236" i="6"/>
  <c r="G236" i="6" s="1"/>
  <c r="J236" i="6" s="1"/>
  <c r="F287" i="6"/>
  <c r="G287" i="6" s="1"/>
  <c r="J287" i="6" s="1"/>
  <c r="F286" i="6"/>
  <c r="G286" i="6" s="1"/>
  <c r="J286" i="6" s="1"/>
  <c r="F257" i="6"/>
  <c r="G257" i="6" s="1"/>
  <c r="J257" i="6" s="1"/>
  <c r="G220" i="6"/>
  <c r="J220" i="6" s="1"/>
  <c r="F221" i="6"/>
  <c r="G221" i="6" s="1"/>
  <c r="J221" i="6" s="1"/>
  <c r="F222" i="6"/>
  <c r="G222" i="6" s="1"/>
  <c r="J222" i="6" s="1"/>
  <c r="F219" i="6"/>
  <c r="G219" i="6" s="1"/>
  <c r="J219" i="6" s="1"/>
  <c r="G210" i="6"/>
  <c r="J210" i="6" s="1"/>
  <c r="G209" i="6"/>
  <c r="J209" i="6" s="1"/>
  <c r="F201" i="6"/>
  <c r="G201" i="6" s="1"/>
  <c r="J201" i="6" s="1"/>
  <c r="F164" i="6"/>
  <c r="G164" i="6" s="1"/>
  <c r="J164" i="6" s="1"/>
  <c r="F165" i="6"/>
  <c r="F163" i="6"/>
  <c r="G163" i="6" s="1"/>
  <c r="J163" i="6" s="1"/>
  <c r="F161" i="6"/>
  <c r="G161" i="6" s="1"/>
  <c r="J161" i="6" s="1"/>
  <c r="F162" i="6"/>
  <c r="K162" i="6" s="1"/>
  <c r="F160" i="6"/>
  <c r="G160" i="6" s="1"/>
  <c r="J160" i="6" s="1"/>
  <c r="F158" i="6"/>
  <c r="G158" i="6" s="1"/>
  <c r="J158" i="6" s="1"/>
  <c r="G149" i="6"/>
  <c r="J149" i="6" s="1"/>
  <c r="G136" i="6"/>
  <c r="J136" i="6" s="1"/>
  <c r="G133" i="6"/>
  <c r="J133" i="6" s="1"/>
  <c r="F113" i="6"/>
  <c r="G113" i="6" s="1"/>
  <c r="J113" i="6" s="1"/>
  <c r="F112" i="6"/>
  <c r="G112" i="6" s="1"/>
  <c r="J112" i="6" s="1"/>
  <c r="F49" i="6"/>
  <c r="G49" i="6" s="1"/>
  <c r="J49" i="6" s="1"/>
  <c r="F48" i="6"/>
  <c r="G48" i="6" s="1"/>
  <c r="J48" i="6" s="1"/>
  <c r="K98" i="6"/>
  <c r="F39" i="6"/>
  <c r="G39" i="6" s="1"/>
  <c r="J39" i="6" s="1"/>
  <c r="F42" i="6"/>
  <c r="G42" i="6" s="1"/>
  <c r="J42" i="6" s="1"/>
  <c r="K11" i="6"/>
  <c r="K12" i="6"/>
  <c r="K1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9" i="6"/>
  <c r="K40" i="6"/>
  <c r="K41" i="6"/>
  <c r="K44" i="6"/>
  <c r="K45" i="6"/>
  <c r="K46" i="6"/>
  <c r="K47" i="6"/>
  <c r="K52" i="6"/>
  <c r="K53" i="6"/>
  <c r="K54" i="6"/>
  <c r="K55" i="6"/>
  <c r="K56" i="6"/>
  <c r="K57" i="6"/>
  <c r="K58" i="6"/>
  <c r="K59" i="6"/>
  <c r="K61" i="6"/>
  <c r="K62" i="6"/>
  <c r="K64" i="6"/>
  <c r="K78" i="6"/>
  <c r="K87" i="6"/>
  <c r="K88" i="6"/>
  <c r="K89" i="6"/>
  <c r="K90" i="6"/>
  <c r="K91" i="6"/>
  <c r="K92" i="6"/>
  <c r="K93" i="6"/>
  <c r="K94" i="6"/>
  <c r="K95" i="6"/>
  <c r="K96" i="6"/>
  <c r="K97" i="6"/>
  <c r="K99" i="6"/>
  <c r="K100" i="6"/>
  <c r="K101" i="6"/>
  <c r="K104" i="6"/>
  <c r="K105" i="6"/>
  <c r="K106" i="6"/>
  <c r="K107" i="6"/>
  <c r="K108" i="6"/>
  <c r="K109" i="6"/>
  <c r="K110" i="6"/>
  <c r="K111" i="6"/>
  <c r="K238" i="6"/>
  <c r="K115" i="6"/>
  <c r="K116" i="6"/>
  <c r="K118" i="6"/>
  <c r="K121" i="6"/>
  <c r="K124" i="6"/>
  <c r="K125" i="6"/>
  <c r="K126" i="6"/>
  <c r="K127" i="6"/>
  <c r="K128" i="6"/>
  <c r="K129" i="6"/>
  <c r="K130" i="6"/>
  <c r="K131" i="6"/>
  <c r="K132" i="6"/>
  <c r="K133" i="6"/>
  <c r="K135" i="6"/>
  <c r="K136" i="6"/>
  <c r="K137" i="6"/>
  <c r="K138" i="6"/>
  <c r="K139" i="6"/>
  <c r="K141" i="6"/>
  <c r="K142" i="6"/>
  <c r="K143" i="6"/>
  <c r="K144" i="6"/>
  <c r="K145" i="6"/>
  <c r="K146" i="6"/>
  <c r="K147" i="6"/>
  <c r="K149" i="6"/>
  <c r="K150" i="6"/>
  <c r="K151" i="6"/>
  <c r="K152" i="6"/>
  <c r="K154" i="6"/>
  <c r="K155" i="6"/>
  <c r="K167" i="6"/>
  <c r="K168" i="6"/>
  <c r="K169" i="6"/>
  <c r="K170" i="6"/>
  <c r="K171" i="6"/>
  <c r="K172" i="6"/>
  <c r="K173" i="6"/>
  <c r="K174" i="6"/>
  <c r="K175" i="6"/>
  <c r="K176" i="6"/>
  <c r="K177" i="6"/>
  <c r="K180" i="6"/>
  <c r="K181" i="6"/>
  <c r="K182" i="6"/>
  <c r="K183" i="6"/>
  <c r="K184" i="6"/>
  <c r="K191" i="6"/>
  <c r="K192" i="6"/>
  <c r="K193" i="6"/>
  <c r="K194" i="6"/>
  <c r="K195" i="6"/>
  <c r="K196" i="6"/>
  <c r="K197" i="6"/>
  <c r="K198" i="6"/>
  <c r="K199" i="6"/>
  <c r="K202" i="6"/>
  <c r="K203" i="6"/>
  <c r="K205" i="6"/>
  <c r="K206" i="6"/>
  <c r="K207" i="6"/>
  <c r="K208" i="6"/>
  <c r="K209" i="6"/>
  <c r="K210" i="6"/>
  <c r="K212" i="6"/>
  <c r="K213" i="6"/>
  <c r="K214" i="6"/>
  <c r="K215" i="6"/>
  <c r="K216" i="6"/>
  <c r="K220" i="6"/>
  <c r="K223" i="6"/>
  <c r="K224" i="6"/>
  <c r="K225" i="6"/>
  <c r="K226" i="6"/>
  <c r="K228" i="6"/>
  <c r="K229" i="6"/>
  <c r="K230" i="6"/>
  <c r="K231" i="6"/>
  <c r="K232" i="6"/>
  <c r="K233" i="6"/>
  <c r="K234" i="6"/>
  <c r="K235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68" i="6"/>
  <c r="K269" i="6"/>
  <c r="K270" i="6"/>
  <c r="K272" i="6"/>
  <c r="K273" i="6"/>
  <c r="K274" i="6"/>
  <c r="K275" i="6"/>
  <c r="K276" i="6"/>
  <c r="K277" i="6"/>
  <c r="K278" i="6"/>
  <c r="K279" i="6"/>
  <c r="K280" i="6"/>
  <c r="K283" i="6"/>
  <c r="K284" i="6"/>
  <c r="K285" i="6"/>
  <c r="K237" i="6"/>
  <c r="K289" i="6"/>
  <c r="K290" i="6"/>
  <c r="K291" i="6"/>
  <c r="K293" i="6"/>
  <c r="K295" i="6"/>
  <c r="K296" i="6"/>
  <c r="K297" i="6"/>
  <c r="K300" i="6"/>
  <c r="K301" i="6"/>
  <c r="K302" i="6"/>
  <c r="K305" i="6"/>
  <c r="K306" i="6"/>
  <c r="K307" i="6"/>
  <c r="K308" i="6"/>
  <c r="K309" i="6"/>
  <c r="K310" i="6"/>
  <c r="K311" i="6"/>
  <c r="K312" i="6"/>
  <c r="K315" i="6"/>
  <c r="K316" i="6"/>
  <c r="K317" i="6"/>
  <c r="K318" i="6"/>
  <c r="K319" i="6"/>
  <c r="K320" i="6"/>
  <c r="K321" i="6"/>
  <c r="K322" i="6"/>
  <c r="K323" i="6"/>
  <c r="K324" i="6"/>
  <c r="K327" i="6"/>
  <c r="K332" i="6"/>
  <c r="K333" i="6"/>
  <c r="K334" i="6"/>
  <c r="K335" i="6"/>
  <c r="K336" i="6"/>
  <c r="K339" i="6"/>
  <c r="K340" i="6"/>
  <c r="K341" i="6"/>
  <c r="K342" i="6"/>
  <c r="K343" i="6"/>
  <c r="K344" i="6"/>
  <c r="K345" i="6"/>
  <c r="K10" i="6"/>
  <c r="J10" i="6"/>
  <c r="J341" i="6"/>
  <c r="J343" i="6"/>
  <c r="J344" i="6"/>
  <c r="J345" i="6"/>
  <c r="J339" i="6"/>
  <c r="J318" i="6"/>
  <c r="J319" i="6"/>
  <c r="J321" i="6"/>
  <c r="J322" i="6"/>
  <c r="J323" i="6"/>
  <c r="J324" i="6"/>
  <c r="J305" i="6"/>
  <c r="J306" i="6"/>
  <c r="J307" i="6"/>
  <c r="J308" i="6"/>
  <c r="J309" i="6"/>
  <c r="J310" i="6"/>
  <c r="J311" i="6"/>
  <c r="J312" i="6"/>
  <c r="J301" i="6"/>
  <c r="J302" i="6"/>
  <c r="J300" i="6"/>
  <c r="J290" i="6"/>
  <c r="J291" i="6"/>
  <c r="J293" i="6"/>
  <c r="J295" i="6"/>
  <c r="J296" i="6"/>
  <c r="J297" i="6"/>
  <c r="J289" i="6"/>
  <c r="J283" i="6"/>
  <c r="J284" i="6"/>
  <c r="J285" i="6"/>
  <c r="J279" i="6"/>
  <c r="J280" i="6"/>
  <c r="J273" i="6"/>
  <c r="J274" i="6"/>
  <c r="J275" i="6"/>
  <c r="J276" i="6"/>
  <c r="J277" i="6"/>
  <c r="J278" i="6"/>
  <c r="J272" i="6"/>
  <c r="F261" i="6"/>
  <c r="F262" i="6"/>
  <c r="F263" i="6"/>
  <c r="F264" i="6"/>
  <c r="F265" i="6"/>
  <c r="F266" i="6"/>
  <c r="J268" i="6"/>
  <c r="J269" i="6"/>
  <c r="J270" i="6"/>
  <c r="F26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F255" i="6"/>
  <c r="F256" i="6"/>
  <c r="J240" i="6"/>
  <c r="J229" i="6"/>
  <c r="J230" i="6"/>
  <c r="J231" i="6"/>
  <c r="J232" i="6"/>
  <c r="J233" i="6"/>
  <c r="J234" i="6"/>
  <c r="J235" i="6"/>
  <c r="J228" i="6"/>
  <c r="J223" i="6"/>
  <c r="J224" i="6"/>
  <c r="J225" i="6"/>
  <c r="J226" i="6"/>
  <c r="J214" i="6"/>
  <c r="J215" i="6"/>
  <c r="J216" i="6"/>
  <c r="J212" i="6"/>
  <c r="J206" i="6"/>
  <c r="J207" i="6"/>
  <c r="J208" i="6"/>
  <c r="J205" i="6"/>
  <c r="J202" i="6"/>
  <c r="J203" i="6"/>
  <c r="J191" i="6"/>
  <c r="J192" i="6"/>
  <c r="J193" i="6"/>
  <c r="J194" i="6"/>
  <c r="J195" i="6"/>
  <c r="J196" i="6"/>
  <c r="J197" i="6"/>
  <c r="J198" i="6"/>
  <c r="J199" i="6"/>
  <c r="J181" i="6"/>
  <c r="J182" i="6"/>
  <c r="J183" i="6"/>
  <c r="J184" i="6"/>
  <c r="J180" i="6"/>
  <c r="J168" i="6"/>
  <c r="J169" i="6"/>
  <c r="J170" i="6"/>
  <c r="J171" i="6"/>
  <c r="J172" i="6"/>
  <c r="J173" i="6"/>
  <c r="J174" i="6"/>
  <c r="J175" i="6"/>
  <c r="J176" i="6"/>
  <c r="J177" i="6"/>
  <c r="J167" i="6"/>
  <c r="F159" i="6"/>
  <c r="J155" i="6"/>
  <c r="J154" i="6"/>
  <c r="J150" i="6"/>
  <c r="J151" i="6"/>
  <c r="J152" i="6"/>
  <c r="J142" i="6"/>
  <c r="J143" i="6"/>
  <c r="J144" i="6"/>
  <c r="J145" i="6"/>
  <c r="J146" i="6"/>
  <c r="J147" i="6"/>
  <c r="J141" i="6"/>
  <c r="J137" i="6"/>
  <c r="J138" i="6"/>
  <c r="J139" i="6"/>
  <c r="J135" i="6"/>
  <c r="J125" i="6"/>
  <c r="J126" i="6"/>
  <c r="J127" i="6"/>
  <c r="J128" i="6"/>
  <c r="J129" i="6"/>
  <c r="J130" i="6"/>
  <c r="J131" i="6"/>
  <c r="J132" i="6"/>
  <c r="J124" i="6"/>
  <c r="J121" i="6"/>
  <c r="J118" i="6"/>
  <c r="J116" i="6"/>
  <c r="J115" i="6"/>
  <c r="J105" i="6"/>
  <c r="J106" i="6"/>
  <c r="J107" i="6"/>
  <c r="J108" i="6"/>
  <c r="J109" i="6"/>
  <c r="J110" i="6"/>
  <c r="J111" i="6"/>
  <c r="J238" i="6"/>
  <c r="J104" i="6"/>
  <c r="J53" i="6"/>
  <c r="J54" i="6"/>
  <c r="J55" i="6"/>
  <c r="J56" i="6"/>
  <c r="J57" i="6"/>
  <c r="J58" i="6"/>
  <c r="J59" i="6"/>
  <c r="J61" i="6"/>
  <c r="J62" i="6"/>
  <c r="J80" i="6"/>
  <c r="J89" i="6"/>
  <c r="J90" i="6"/>
  <c r="J91" i="6"/>
  <c r="J92" i="6"/>
  <c r="J93" i="6"/>
  <c r="J94" i="6"/>
  <c r="J95" i="6"/>
  <c r="J96" i="6"/>
  <c r="J97" i="6"/>
  <c r="J99" i="6"/>
  <c r="J100" i="6"/>
  <c r="J101" i="6"/>
  <c r="J52" i="6"/>
  <c r="J47" i="6"/>
  <c r="J45" i="6"/>
  <c r="J44" i="6"/>
  <c r="J41" i="6"/>
  <c r="J40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19" i="6"/>
  <c r="J340" i="6"/>
  <c r="J342" i="6"/>
  <c r="J327" i="6"/>
  <c r="J315" i="6"/>
  <c r="J316" i="6"/>
  <c r="J317" i="6"/>
  <c r="J320" i="6"/>
  <c r="J11" i="6"/>
  <c r="J12" i="6"/>
  <c r="J13" i="6"/>
  <c r="J14" i="6"/>
  <c r="J15" i="6"/>
  <c r="J16" i="6"/>
  <c r="J17" i="6"/>
  <c r="K63" i="6" l="1"/>
  <c r="K222" i="6"/>
  <c r="K257" i="6"/>
  <c r="K70" i="6"/>
  <c r="K75" i="6"/>
  <c r="K304" i="6"/>
  <c r="K81" i="6"/>
  <c r="K73" i="6"/>
  <c r="K68" i="6"/>
  <c r="K158" i="6"/>
  <c r="K236" i="6"/>
  <c r="K112" i="6"/>
  <c r="K67" i="6"/>
  <c r="K286" i="6"/>
  <c r="K83" i="6"/>
  <c r="K330" i="6"/>
  <c r="K292" i="6"/>
  <c r="K201" i="6"/>
  <c r="K79" i="6"/>
  <c r="K294" i="6"/>
  <c r="K77" i="6"/>
  <c r="K113" i="6"/>
  <c r="K326" i="6"/>
  <c r="K85" i="6"/>
  <c r="K71" i="6"/>
  <c r="K163" i="6"/>
  <c r="K282" i="6"/>
  <c r="K160" i="6"/>
  <c r="K82" i="6"/>
  <c r="K72" i="6"/>
  <c r="K186" i="6"/>
  <c r="K86" i="6"/>
  <c r="K49" i="6"/>
  <c r="K74" i="6"/>
  <c r="K43" i="6"/>
  <c r="K287" i="6"/>
  <c r="K66" i="6"/>
  <c r="K48" i="6"/>
  <c r="K331" i="6"/>
  <c r="K314" i="6"/>
  <c r="K164" i="6"/>
  <c r="K69" i="6"/>
  <c r="K65" i="6"/>
  <c r="K84" i="6"/>
  <c r="K80" i="6"/>
  <c r="K76" i="6"/>
  <c r="K60" i="6"/>
  <c r="K42" i="6"/>
  <c r="G187" i="6"/>
  <c r="J187" i="6" s="1"/>
  <c r="K187" i="6"/>
  <c r="G188" i="6"/>
  <c r="J188" i="6" s="1"/>
  <c r="K188" i="6"/>
  <c r="G189" i="6"/>
  <c r="J189" i="6" s="1"/>
  <c r="K189" i="6"/>
  <c r="K165" i="6"/>
  <c r="G165" i="6"/>
  <c r="J165" i="6" s="1"/>
  <c r="K337" i="6"/>
  <c r="G337" i="6"/>
  <c r="J337" i="6" s="1"/>
  <c r="G159" i="6"/>
  <c r="J159" i="6" s="1"/>
  <c r="K159" i="6"/>
  <c r="G266" i="6"/>
  <c r="J266" i="6" s="1"/>
  <c r="K266" i="6"/>
  <c r="G265" i="6"/>
  <c r="J265" i="6" s="1"/>
  <c r="K265" i="6"/>
  <c r="G264" i="6"/>
  <c r="J264" i="6" s="1"/>
  <c r="K264" i="6"/>
  <c r="G256" i="6"/>
  <c r="J256" i="6" s="1"/>
  <c r="K256" i="6"/>
  <c r="G263" i="6"/>
  <c r="J263" i="6" s="1"/>
  <c r="K263" i="6"/>
  <c r="K255" i="6"/>
  <c r="G255" i="6"/>
  <c r="J255" i="6" s="1"/>
  <c r="K262" i="6"/>
  <c r="G262" i="6"/>
  <c r="J262" i="6" s="1"/>
  <c r="K261" i="6"/>
  <c r="G261" i="6"/>
  <c r="J261" i="6" s="1"/>
  <c r="K260" i="6"/>
  <c r="G260" i="6"/>
  <c r="J260" i="6" s="1"/>
  <c r="G162" i="6"/>
  <c r="J162" i="6" s="1"/>
  <c r="K221" i="6"/>
  <c r="K219" i="6"/>
  <c r="K161" i="6"/>
  <c r="G98" i="6"/>
  <c r="J98" i="6" s="1"/>
  <c r="J346" i="6" l="1"/>
  <c r="K346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9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</futureMetadata>
  <valueMetadata count="29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</valueMetadata>
</metadata>
</file>

<file path=xl/sharedStrings.xml><?xml version="1.0" encoding="utf-8"?>
<sst xmlns="http://schemas.openxmlformats.org/spreadsheetml/2006/main" count="687" uniqueCount="491">
  <si>
    <t>Info</t>
  </si>
  <si>
    <t>Photo</t>
  </si>
  <si>
    <t>code</t>
  </si>
  <si>
    <t>Description</t>
  </si>
  <si>
    <t>PV (TVAC) /boite</t>
  </si>
  <si>
    <t>PV (HTVA) /boite</t>
  </si>
  <si>
    <t>TVA</t>
  </si>
  <si>
    <t>Quantité à commander (boite)</t>
  </si>
  <si>
    <t>Total HTVA</t>
  </si>
  <si>
    <t>Total TVAC</t>
  </si>
  <si>
    <t>Pays d'origine</t>
  </si>
  <si>
    <t>CHOCOLAT</t>
  </si>
  <si>
    <t xml:space="preserve">     BARRES</t>
  </si>
  <si>
    <t>Chocolat au lait 50g</t>
  </si>
  <si>
    <t>Côte d'Ivoire, Paraguay</t>
  </si>
  <si>
    <t>Chocolat au noix d'Amazonie 47g</t>
  </si>
  <si>
    <t>Bolivie, Côte d'Ivoire, Paraguay</t>
  </si>
  <si>
    <t>Chocolat fondant 50g</t>
  </si>
  <si>
    <t>Chocolat praliné 47g</t>
  </si>
  <si>
    <t>Costa Rica, Côte d'Ivoire, Ghana, Paraguay</t>
  </si>
  <si>
    <t>Chocolat au lait caramel salé 47g</t>
  </si>
  <si>
    <t>Côte d'Ivoire, Ile Maurice</t>
  </si>
  <si>
    <t>Chocolat au lait maïs grillé 45 g</t>
  </si>
  <si>
    <t>Côte d'Ivoire</t>
  </si>
  <si>
    <t>Chocolat noir crème de café 45g</t>
  </si>
  <si>
    <t>Côte d'Ivoire, île Maurice</t>
  </si>
  <si>
    <t>Chocolat blanc BIO 42g</t>
  </si>
  <si>
    <t>Inde, Madagascar, Pérou, République dominicaine</t>
  </si>
  <si>
    <t xml:space="preserve">     TABLETTES</t>
  </si>
  <si>
    <t>Chocolat au lait 180g</t>
  </si>
  <si>
    <t>Chocolat noir 180g</t>
  </si>
  <si>
    <t>Maurice,Côte d'Ivoire</t>
  </si>
  <si>
    <t>Chocolat au lait caramel salé 180g</t>
  </si>
  <si>
    <t>Chocolat fondant 72% BIO 100g</t>
  </si>
  <si>
    <t>Pérou/Rép. Dom./Inde/Madagascar</t>
  </si>
  <si>
    <t>Chocolat noir aux pépites de café BIO 100g</t>
  </si>
  <si>
    <t>Pérou, République dominicaine, Inde, Madagascar, Ouganda, Bolivie, Honduras, Equateur</t>
  </si>
  <si>
    <t>Chocolat noir 72% aux pépites de cacao BIO 100g</t>
  </si>
  <si>
    <t>Madagascar, Pérou, Inde, République dominicaine</t>
  </si>
  <si>
    <t>Chocolat noir aux morceaux d'orange BIO 100g</t>
  </si>
  <si>
    <t>République dominicaine, Pérou</t>
  </si>
  <si>
    <t>Chocolat au lait  BIO 100g</t>
  </si>
  <si>
    <t>Chocolat au lait et noix de coco BIO 100g</t>
  </si>
  <si>
    <t>Madagascar, République dominicaine, Pérou, Inde, Sri Lanka</t>
  </si>
  <si>
    <t>Chocolat au lait amandes et caramel BIO 100g</t>
  </si>
  <si>
    <t>Madagascar, République dominicaine, Pérou, Inde, Ouzbékistan</t>
  </si>
  <si>
    <t>Chocolat au lait caramel salé BIO 100g</t>
  </si>
  <si>
    <t>Madagascar, République dominicaine, Pérou, Inde</t>
  </si>
  <si>
    <t>Chocolat blanc aux amandes et caramel BIO 100g</t>
  </si>
  <si>
    <t xml:space="preserve">Madagascar, Pérou, République dominicaine, Inde, Ouzbékistan </t>
  </si>
  <si>
    <t>Chocolat noir au caramel salé BIO 100g</t>
  </si>
  <si>
    <t>Haïti, Pérou</t>
  </si>
  <si>
    <t>Chocolat noir au quinoa soufflé BIO 100g</t>
  </si>
  <si>
    <t>Chocolat noir 85% BIO 100g</t>
  </si>
  <si>
    <t>Madagascar</t>
  </si>
  <si>
    <t>Chocolat noir moringa baobab FA tab. bio 80g</t>
  </si>
  <si>
    <t>Ghana</t>
  </si>
  <si>
    <t>Chocolat noir cannelle vanille FA bio 80g</t>
  </si>
  <si>
    <t>Chocolat noir éclats de cacao FA bio 80g</t>
  </si>
  <si>
    <t>Chocolat noir fleur de sel FA bio 80g</t>
  </si>
  <si>
    <t xml:space="preserve">     PRALINES, NAPOLITAINS ET FRIANDISES</t>
  </si>
  <si>
    <t>Carrés de caramel salés BIO 100g *</t>
  </si>
  <si>
    <t>Pérou, République dominicaine</t>
  </si>
  <si>
    <t>Coeurs en chocolat fourrés BIO 160g</t>
  </si>
  <si>
    <t>Paraguay, Pérou, Madagascar, République dominicaine</t>
  </si>
  <si>
    <t>Truffes au chocolat BIO 100g</t>
  </si>
  <si>
    <t>Truffes paillettes noir intense BIO 100g *</t>
  </si>
  <si>
    <t>Pérou, République Dominicaine</t>
  </si>
  <si>
    <t>Marshmallows chocolatés vegan BIO 100g*</t>
  </si>
  <si>
    <t>Pérou, Rep. Dominicaine</t>
  </si>
  <si>
    <t>Ballotin de pralines BIO 178g</t>
  </si>
  <si>
    <t>Nocciolatini Crips 250g</t>
  </si>
  <si>
    <t>Italie</t>
  </si>
  <si>
    <t>24562</t>
  </si>
  <si>
    <t>Mignonettes chocolat noir bio 4g x 420</t>
  </si>
  <si>
    <t>République dominicaine, Madagascar</t>
  </si>
  <si>
    <t>24563</t>
  </si>
  <si>
    <t>Mignonette chocolat au lait bio 4g x 420</t>
  </si>
  <si>
    <t>Choc Bomb BIO 2x30g*</t>
  </si>
  <si>
    <t>Belgique</t>
  </si>
  <si>
    <t>Gouttes de chocolat noir 72% BIO 120g*</t>
  </si>
  <si>
    <t>SNACKS SUCRÉS</t>
  </si>
  <si>
    <t xml:space="preserve">     BARRES, BISCUITS ET BONBONS</t>
  </si>
  <si>
    <t>Barre mangue-coco BIO 33g</t>
  </si>
  <si>
    <t>République dominicaine, Burkina Faso</t>
  </si>
  <si>
    <t>Barre choco-crispy BIO 33g</t>
  </si>
  <si>
    <t>République dominicaine</t>
  </si>
  <si>
    <t>Barre sésame BIO 20g</t>
  </si>
  <si>
    <t>Nicaragua, Paraguay</t>
  </si>
  <si>
    <t>Barre nougat BIO 30g</t>
  </si>
  <si>
    <t>Paraguay, Bolivie</t>
  </si>
  <si>
    <t>Barre mangue et noix du Brésil BIO 40g</t>
  </si>
  <si>
    <t>Burkina Faso, Nicaragua, Bolivie, Mexique</t>
  </si>
  <si>
    <t>Barre dattes et noix BIO 40g</t>
  </si>
  <si>
    <t>Tunisie, Nicaragua, Pakistan</t>
  </si>
  <si>
    <t>Barre Sésame au chocolat noir BIO 20g</t>
  </si>
  <si>
    <t>Egypte, République dominicaine,  Paraguay, Pérou</t>
  </si>
  <si>
    <t>Speculoos Maya BIO 175g</t>
  </si>
  <si>
    <t>Mexique</t>
  </si>
  <si>
    <t>Speculoos BIO 150g**</t>
  </si>
  <si>
    <t>Belgique, Equateur</t>
  </si>
  <si>
    <t>Spéculoos Maya 200x5,5g**</t>
  </si>
  <si>
    <t>Mexique, Guatemala</t>
  </si>
  <si>
    <t>Cookies pur beurre &amp; pépites de chocolat BIO 175g**</t>
  </si>
  <si>
    <t>Burkina Faso, El Salvador, Sénégal, Haïti</t>
  </si>
  <si>
    <t>Cookies au chocolat BIO 130g**</t>
  </si>
  <si>
    <t>Belgique, Haïti, Paraguay</t>
  </si>
  <si>
    <t>Cookies noix de pécan BIO 130g**</t>
  </si>
  <si>
    <t>Belgique, Mexique, Paraguay</t>
  </si>
  <si>
    <t>Cookies aux abricots et aux amandes BIO 130g**</t>
  </si>
  <si>
    <t>Belgique, Paraguay</t>
  </si>
  <si>
    <t>Biscuits épeautre, bergamote et citron BIO 130g**</t>
  </si>
  <si>
    <t>Biscuits épeautre et chocolat BIO 130g**</t>
  </si>
  <si>
    <t>Belgique, Paraguay, Haïti</t>
  </si>
  <si>
    <t>Langues de chat BIO 100g**</t>
  </si>
  <si>
    <t xml:space="preserve">Belgique, Paraguay </t>
  </si>
  <si>
    <t>Langues de chat aux amandes BIO 100g**</t>
  </si>
  <si>
    <t>Belgique, Espagne, Paraguay</t>
  </si>
  <si>
    <t>Langues de chat au chocolat BIO 100g**</t>
  </si>
  <si>
    <t>Langues de chat caramel  et beurre salé BIO 100g**</t>
  </si>
  <si>
    <t>Langues de chat au citron BIO 100g**</t>
  </si>
  <si>
    <t>Gaufres BIO 100g**</t>
  </si>
  <si>
    <t>Galettes au sucre de canne BIO 100g**</t>
  </si>
  <si>
    <t>Pain à la grecque BIO 130g**</t>
  </si>
  <si>
    <t>Rochers coco BIO 150g**</t>
  </si>
  <si>
    <t>Belgique, Paraguay, Indonésie</t>
  </si>
  <si>
    <t>Marquises BIO 100g**</t>
  </si>
  <si>
    <t>Wieners BIO 130g**</t>
  </si>
  <si>
    <t>Moke BIO 100g**</t>
  </si>
  <si>
    <t>Avena BIO 130g**</t>
  </si>
  <si>
    <t>Avena au chocolat BIO 130g**</t>
  </si>
  <si>
    <t>Avena au gingembre confit BIO 130g**</t>
  </si>
  <si>
    <t>Animoos spéculoos BIO 130g**</t>
  </si>
  <si>
    <t>Animoos chocolat BIO 130g**</t>
  </si>
  <si>
    <t>Animoos épeautre BIO 130g**</t>
  </si>
  <si>
    <t>Animoos mix chocolat épeautre nature BIO 150g**</t>
  </si>
  <si>
    <t>Boite d'assortiment de 9 variétés de biscuits 650g**</t>
  </si>
  <si>
    <t>Boite d'assortiment de 5 variétés de biscuits 375g**</t>
  </si>
  <si>
    <t>Grains d'expresso enrobés de chocolat BIO 100g</t>
  </si>
  <si>
    <t>Sao Tomé-et-Principe, République dominicaine, Bolivie, Philippines, Paraguay</t>
  </si>
  <si>
    <t>Choco crunchy  BIO 100g</t>
  </si>
  <si>
    <t>Noix enrobées de chocolat BIO 100g</t>
  </si>
  <si>
    <t>Sablés au citron BIO 125g</t>
  </si>
  <si>
    <t>Argentine, Bolivie, Paraguay, Thaïlande</t>
  </si>
  <si>
    <t>Sablés aux noix de coco BIO 125g</t>
  </si>
  <si>
    <t>Ghana, Thaïlande, Sri Lanka, Paraguay</t>
  </si>
  <si>
    <t>Sablés épeautre et cacao BIO 125g</t>
  </si>
  <si>
    <t>République Dominicaine, Thaïlande, Paraguay</t>
  </si>
  <si>
    <t>Biscuits quinoa miel BIO 240g</t>
  </si>
  <si>
    <t>Bolivie, Thaïlande, Amérique latine, Paraguay</t>
  </si>
  <si>
    <t>Biscuits quinoa au chocolat BIO 260g</t>
  </si>
  <si>
    <t>Bolivie, Republique dominicaine, Paraguay, Argentine, Thaïlande</t>
  </si>
  <si>
    <t>Pain d'épices BIO 300g</t>
  </si>
  <si>
    <t>Dattes fourrées aux amandes 180g *</t>
  </si>
  <si>
    <t>Liban</t>
  </si>
  <si>
    <t>Bonbons à la menthe BIO 100g</t>
  </si>
  <si>
    <t>Paraguay</t>
  </si>
  <si>
    <t>Gommes de fruits oursons BIO 100g</t>
  </si>
  <si>
    <t>Brésil, Paraguay</t>
  </si>
  <si>
    <t>Gommes de fruits acidulées BIO 100g</t>
  </si>
  <si>
    <t>PETIT DÉJEUNER</t>
  </si>
  <si>
    <t xml:space="preserve">     PÂTES A TARTINER</t>
  </si>
  <si>
    <t>Pâte choco noisettes 400g</t>
  </si>
  <si>
    <t xml:space="preserve">Costa Rica, Ghana, Republique dominicaine </t>
  </si>
  <si>
    <t>Pâte choco fondant 400g</t>
  </si>
  <si>
    <t>Pâte choco noisettes no palmoil BIO 400g</t>
  </si>
  <si>
    <t>République dominicaine, Paraguay</t>
  </si>
  <si>
    <t>Pâte spéculoos BIO 390g</t>
  </si>
  <si>
    <t>Confiture rhubarbe-fraise BIO 220g</t>
  </si>
  <si>
    <t>Confiture 3 fruits BIO 220g</t>
  </si>
  <si>
    <t>Gelée pomme-sureau BIO 220g</t>
  </si>
  <si>
    <t>Confiture groseille à maquereau BIO 220g</t>
  </si>
  <si>
    <t>Confiture extra de figues au sésame 180g *</t>
  </si>
  <si>
    <t>Confiture délice de pétales de rose  180g *</t>
  </si>
  <si>
    <t xml:space="preserve">     CÉRÉALES DE PETIT DÉJEUNER</t>
  </si>
  <si>
    <t>Muesli croustillant cacao et noix  cajou 375g</t>
  </si>
  <si>
    <t>Amérique Latine, Afrique</t>
  </si>
  <si>
    <t>Muesli aux fruits, chocolat et quinoa 375g</t>
  </si>
  <si>
    <t>Burkina Fasso, Costa Rica, Bolivie, Philippines, Turique</t>
  </si>
  <si>
    <t xml:space="preserve">     BOISSONS AU CHOCOLAT</t>
  </si>
  <si>
    <t>Cacao pur non sucré BIO 280g</t>
  </si>
  <si>
    <t>Equateur</t>
  </si>
  <si>
    <t xml:space="preserve"> Lait en poudre automate 750g</t>
  </si>
  <si>
    <t>29298</t>
  </si>
  <si>
    <t>Cacao en poudre automate 1kg</t>
  </si>
  <si>
    <t>Afrique de l'ouest</t>
  </si>
  <si>
    <t>Choco en poudre BIO 375g</t>
  </si>
  <si>
    <t>République dominicaine, Paraguay, Pérou</t>
  </si>
  <si>
    <t>CAFÉ</t>
  </si>
  <si>
    <t xml:space="preserve">     MOULU</t>
  </si>
  <si>
    <t>Café Ethiopie moulu BIO 250g</t>
  </si>
  <si>
    <t>Ethiopie</t>
  </si>
  <si>
    <t>Café Pérou moulu BIO 250g</t>
  </si>
  <si>
    <t>Pérou</t>
  </si>
  <si>
    <t>Café Congo moulu BIO 250g</t>
  </si>
  <si>
    <t>République démocratique du Congo</t>
  </si>
  <si>
    <t>Café Dessert moulu 250g</t>
  </si>
  <si>
    <t>Nicaragua, Bolivie, Tanzanie</t>
  </si>
  <si>
    <t>Café Moka moulu 250g</t>
  </si>
  <si>
    <t>Burundi, République démocratique du Congo, Tanzanie, Honduras, Nicaragua</t>
  </si>
  <si>
    <t>Café Highland moulu BIO 250g</t>
  </si>
  <si>
    <t>Pérou, Equateur, Bolivie, Ouganda</t>
  </si>
  <si>
    <t>Café Décaféiné moulu BIO 250g</t>
  </si>
  <si>
    <t>Pérou, Tanzanie, Equateur, Bolivie</t>
  </si>
  <si>
    <t>Café Dark roast moulu BIO 250g</t>
  </si>
  <si>
    <t>Ouganda, Pérou, République démocratique du Congo</t>
  </si>
  <si>
    <t>Café Ox-Femme moulu BIO 250g</t>
  </si>
  <si>
    <t>Rép. Dem Congo</t>
  </si>
  <si>
    <t>Café Chorti moulu BIO 250g *</t>
  </si>
  <si>
    <t>Guatemala</t>
  </si>
  <si>
    <t xml:space="preserve">     EN GRAINS</t>
  </si>
  <si>
    <t>Café Ox-femme en grains BIO 250g</t>
  </si>
  <si>
    <t>Café Chorti en grains BIO 250g *</t>
  </si>
  <si>
    <t>Café Highland en grains BIO 250g</t>
  </si>
  <si>
    <t>Café Ethiopie en grains BIO 250g</t>
  </si>
  <si>
    <t>Café Congo en grains BIO 250g</t>
  </si>
  <si>
    <t xml:space="preserve">     GRANDS CONDITIONNEMENTS</t>
  </si>
  <si>
    <t>Café Highland moulu BIO 1kg</t>
  </si>
  <si>
    <t>Ouganda, République démocratique du Congo, Honduras, Pérou</t>
  </si>
  <si>
    <t>Café Dessert fine mouture 1kg</t>
  </si>
  <si>
    <t>Costa Rica, Honduras, Nicaragua, Ouganda, Tanzanie</t>
  </si>
  <si>
    <t>Café Dessert grosse mouture 1kg</t>
  </si>
  <si>
    <t>Café Highland en grains BIO 1kg</t>
  </si>
  <si>
    <t>Ouganda, Tanzanie, Pérou, Bolivie, Honduras</t>
  </si>
  <si>
    <t>Café Dessert en grains 1kg</t>
  </si>
  <si>
    <t>Café Espresso en grains 1kg</t>
  </si>
  <si>
    <t>Honduras, Tanzanie, Burundi, Nicaragua</t>
  </si>
  <si>
    <t>Café Décaféiné en grains BIO 1kg</t>
  </si>
  <si>
    <t>Ouganda, Honduras, Pérou</t>
  </si>
  <si>
    <t xml:space="preserve">     DOSETTES</t>
  </si>
  <si>
    <t>Café Chorti dosettes BIO 250g *</t>
  </si>
  <si>
    <t>Café Highland dosettes BIO 16 x 7g</t>
  </si>
  <si>
    <t xml:space="preserve">Nicaragua, Pérou, Ethiopie </t>
  </si>
  <si>
    <t>Café Décaféiné dosettes BIO 16 x 7g</t>
  </si>
  <si>
    <t>Ouganda, Pérou</t>
  </si>
  <si>
    <t>Café en sachets 40x70g</t>
  </si>
  <si>
    <t>Tanzanie, Honduras, Nicaragua</t>
  </si>
  <si>
    <t xml:space="preserve">     INSTANTANNÉ</t>
  </si>
  <si>
    <t>Café soluble BIO 100g</t>
  </si>
  <si>
    <t>Tanzanie</t>
  </si>
  <si>
    <t>Café instantané pour automate BIO 500g</t>
  </si>
  <si>
    <t>Tanzanie, Honduras, Mexique</t>
  </si>
  <si>
    <t>THÉ</t>
  </si>
  <si>
    <t xml:space="preserve">     EN VRAC</t>
  </si>
  <si>
    <t>02005</t>
  </si>
  <si>
    <t>Maté vert BIO 250g *</t>
  </si>
  <si>
    <t>Brésil</t>
  </si>
  <si>
    <t>Thé vert Sencha - Zen Chat BIO 100g *</t>
  </si>
  <si>
    <t>Chine</t>
  </si>
  <si>
    <t>Thé vert fruité - Forêt enchanthée BIO 100g *</t>
  </si>
  <si>
    <t xml:space="preserve">Thé Earl Grey supérieur - Milord BIO 100g * </t>
  </si>
  <si>
    <t>Népal, Inde</t>
  </si>
  <si>
    <t>Thé noir - Neiges éternelles BIO 100g *</t>
  </si>
  <si>
    <t>Bangladesh, Tanzanie, Vietnam, Inde</t>
  </si>
  <si>
    <t>02007</t>
  </si>
  <si>
    <t>Tisane Energie à revendre BIO 100g *</t>
  </si>
  <si>
    <t>Brésil, Chine, Sri Lanka, Vietnam</t>
  </si>
  <si>
    <t>02008</t>
  </si>
  <si>
    <t>Tisane Salutation au soleil BIO 70 g *</t>
  </si>
  <si>
    <t>Portugal, Egypte, Sri Lanka, Burkina Fasso, Bosnie, Inde</t>
  </si>
  <si>
    <t>02009</t>
  </si>
  <si>
    <t>Tisane Teint fleuri BIO 70g *</t>
  </si>
  <si>
    <t>Bosnie, Sri Lanka, Portugal</t>
  </si>
  <si>
    <t xml:space="preserve">     EN SACHETS</t>
  </si>
  <si>
    <t>Thé coffret de 4 variétés BIO 25 x 1,8g x 4</t>
  </si>
  <si>
    <t>Sri Lanka</t>
  </si>
  <si>
    <t>Thé citron BIO 20 x 1,8g</t>
  </si>
  <si>
    <t>Thé vert Darjeeling BIO 20 x 1,8g</t>
  </si>
  <si>
    <t>Thé vert menthe Darjeeling BIO 20 x 1,8g</t>
  </si>
  <si>
    <t>Inde</t>
  </si>
  <si>
    <t>Thé vert citron BIO 20 x 2g</t>
  </si>
  <si>
    <t>Thé noir BIO 100 x 1,8g</t>
  </si>
  <si>
    <t>Thé Earl Grey BIO 20 x 2g</t>
  </si>
  <si>
    <t>Thé noir Ceylan BIO 20 x 1,8g</t>
  </si>
  <si>
    <t>Thé fruits des bois BIO 20 x 1,8g</t>
  </si>
  <si>
    <t>Thé mangue orange BIO 20 x 2g</t>
  </si>
  <si>
    <t>Infusion Rooibos BIO 20 x 1,5g</t>
  </si>
  <si>
    <t>Afrique du Sud</t>
  </si>
  <si>
    <t>BOISSONS NON ALCOOLISÉES</t>
  </si>
  <si>
    <t xml:space="preserve">     SODA</t>
  </si>
  <si>
    <t>Cola BIO 33cl</t>
  </si>
  <si>
    <t>Orangeade BIO 33cl</t>
  </si>
  <si>
    <t>Limonade BIO 33cl</t>
  </si>
  <si>
    <t>Limonade pomme gingembre BIO 33cl</t>
  </si>
  <si>
    <t>Ice tea BIO 33cl</t>
  </si>
  <si>
    <t>Sri Lanka, Paraguay</t>
  </si>
  <si>
    <t xml:space="preserve">     JUS</t>
  </si>
  <si>
    <t xml:space="preserve"> + consigne</t>
  </si>
  <si>
    <t>83009</t>
  </si>
  <si>
    <t>Jus de pommes non filtré bio Pom d'Happy 1L *</t>
  </si>
  <si>
    <t>83010</t>
  </si>
  <si>
    <t>Jus de pomme framboise Pom d'Happy 1L*</t>
  </si>
  <si>
    <t>83011</t>
  </si>
  <si>
    <t>Jus de pomme pétillant Pom d'Happy 75cl*</t>
  </si>
  <si>
    <t>83013</t>
  </si>
  <si>
    <t>Jus de pomme Pom d'Happy poche 3L*</t>
  </si>
  <si>
    <t>Jus de pomme belge BIO 1L</t>
  </si>
  <si>
    <t>Jus d'orange 1L</t>
  </si>
  <si>
    <t>Brésil, Cuba</t>
  </si>
  <si>
    <t>Jus Worldshake 1L</t>
  </si>
  <si>
    <t>Brésil, Equateur, Cuba</t>
  </si>
  <si>
    <t>Nectar de citron vert BIO 1L</t>
  </si>
  <si>
    <t>Jus d'orange 20cl</t>
  </si>
  <si>
    <t>Jus de pomme belge 20cl</t>
  </si>
  <si>
    <t>Jus pomme-rhubarbe BIO 20cl</t>
  </si>
  <si>
    <t xml:space="preserve">Belgique </t>
  </si>
  <si>
    <t>Jus pomme-cerise BIO 20cl</t>
  </si>
  <si>
    <t>Jus Worldshake 20cl</t>
  </si>
  <si>
    <t>Jus happy-ginger BIO 20cl</t>
  </si>
  <si>
    <t xml:space="preserve">     SIROP</t>
  </si>
  <si>
    <t>Sirop de rose 25cl *</t>
  </si>
  <si>
    <t>Concentré gingembre DZJING Classic BIO 50cl</t>
  </si>
  <si>
    <t>Concentré gingembre DZJING Bergamote BIO 50cl</t>
  </si>
  <si>
    <t>SUCRES</t>
  </si>
  <si>
    <t>Sucre de canne en morceaux BIO 500g</t>
  </si>
  <si>
    <t>Sucre de canne BIO 500g</t>
  </si>
  <si>
    <t>Sucre de canne mascobado BIO 1Kg</t>
  </si>
  <si>
    <t>Philippines</t>
  </si>
  <si>
    <t>Sucre de canne BIO 1000 x 4g</t>
  </si>
  <si>
    <t>Sucre de canne non raffiné BIO 25Kg</t>
  </si>
  <si>
    <t>Sucre raffiné 25Kg</t>
  </si>
  <si>
    <t>Costa Rica</t>
  </si>
  <si>
    <t>MIELS ET AGAVE</t>
  </si>
  <si>
    <t>Miel crémeux BIO 250g</t>
  </si>
  <si>
    <t>Mexique, Guatemala, Nicaragua, Argentine</t>
  </si>
  <si>
    <t>Miel crémeux BIO 450g</t>
  </si>
  <si>
    <t>Miel crémeux BIO 700g</t>
  </si>
  <si>
    <t>Mexique, Brésil</t>
  </si>
  <si>
    <t>Miel liquide BIO 250g</t>
  </si>
  <si>
    <t>Sirop d'agave BIO 350g</t>
  </si>
  <si>
    <t>CUISINE DU MONDE</t>
  </si>
  <si>
    <t xml:space="preserve">     ÉPICES ET GRAINES</t>
  </si>
  <si>
    <t>Zaatar premium 70g *</t>
  </si>
  <si>
    <t>04149</t>
  </si>
  <si>
    <t>Curry BIO 30g *</t>
  </si>
  <si>
    <t>04156</t>
  </si>
  <si>
    <t>Curcuma BIO 30g *</t>
  </si>
  <si>
    <t>04158</t>
  </si>
  <si>
    <t>Cannelle moulue BIO 30g *</t>
  </si>
  <si>
    <t>Poivre blanc en grains BIO 110g</t>
  </si>
  <si>
    <t>Poivre noir en grains BIO 85g</t>
  </si>
  <si>
    <t>Thaïlande</t>
  </si>
  <si>
    <t>Pâte aux herbes et curry rouge 70g</t>
  </si>
  <si>
    <t>Pâte de curry jaune 70g</t>
  </si>
  <si>
    <t xml:space="preserve">    HUILES ET SAUCES</t>
  </si>
  <si>
    <t>Pesto au basilic 130g</t>
  </si>
  <si>
    <t>Inde, Guinée- Bissau, Palestine, Italie</t>
  </si>
  <si>
    <t>Pesto rouge BIO 130g</t>
  </si>
  <si>
    <t>Inde, Italie</t>
  </si>
  <si>
    <t>Sauce curry aux noix de cajou 130g</t>
  </si>
  <si>
    <t>Lait de coco light BIO 200 ml</t>
  </si>
  <si>
    <t>Vietnam</t>
  </si>
  <si>
    <t>Lait de coco BIO 270 ml</t>
  </si>
  <si>
    <t>Lait de coco BIO 400ml</t>
  </si>
  <si>
    <t>Passata de tomates Siccagno BIO 410g</t>
  </si>
  <si>
    <t>Huile d'olive extra vierge BIO 50cl</t>
  </si>
  <si>
    <t>Palestine</t>
  </si>
  <si>
    <t>Tahini 330g *</t>
  </si>
  <si>
    <t>Tarator sauce au sésame 270cl *</t>
  </si>
  <si>
    <t>Pâte de sésame BIO 350g</t>
  </si>
  <si>
    <t>Nicaragua</t>
  </si>
  <si>
    <t xml:space="preserve">    PÂTES CÉRÉALES ET LÉGUMINEUSES</t>
  </si>
  <si>
    <t>Pâtes caserecce BIO 500g</t>
  </si>
  <si>
    <t>Pâtes penne Libera Terra BIO 500g</t>
  </si>
  <si>
    <t>Spaghetti Libera Terra BIO 500g</t>
  </si>
  <si>
    <t>Spaghetti integral Libera Terra BIO 500g</t>
  </si>
  <si>
    <t>Vermicelles de riz BIO 225g</t>
  </si>
  <si>
    <t>Nouilles de riz brun BIO 225g</t>
  </si>
  <si>
    <t>Riz basmati BIO 500g</t>
  </si>
  <si>
    <t>Mélange riz basmati &amp; jasmin BIO 500g</t>
  </si>
  <si>
    <t>Inde, Thaïlande</t>
  </si>
  <si>
    <t>Riz long grain BIO 500g</t>
  </si>
  <si>
    <t>Riz blanc BIO 1Kg</t>
  </si>
  <si>
    <t>Riz complet BIO 1Kg</t>
  </si>
  <si>
    <t>Riz Jasmin BIO 5kg</t>
  </si>
  <si>
    <t>Quinoa BIO 500g</t>
  </si>
  <si>
    <t>Bolivie</t>
  </si>
  <si>
    <t>Trio de quinoa BIO 500g</t>
  </si>
  <si>
    <t>Couscous BIO 500g</t>
  </si>
  <si>
    <t>Farine de froment blanche T65 BIO 1kg *</t>
  </si>
  <si>
    <t>Farine de froment semi-complète T85 BIO 2kg *</t>
  </si>
  <si>
    <t>Farine d’épeautre semi-complète T80 BIO 2kg *</t>
  </si>
  <si>
    <t>SNACKS SALÉS</t>
  </si>
  <si>
    <t xml:space="preserve">     CHIPS</t>
  </si>
  <si>
    <t>Chips reBEL sel de mer BIO 35g *</t>
  </si>
  <si>
    <t>Chips reBEL paprika fumé BIO 35g  *</t>
  </si>
  <si>
    <t>Chips reBEL sel de mer BIO 125g *</t>
  </si>
  <si>
    <t>Chips reBEL paprika fumé BIO 125g *</t>
  </si>
  <si>
    <t>Chips reBEL poivre noir BIO 125g *</t>
  </si>
  <si>
    <t>Chips reBEL thym-romarin BIO 125g *</t>
  </si>
  <si>
    <t>Chips reBEL piment citron BIO 125g *</t>
  </si>
  <si>
    <t>53512</t>
  </si>
  <si>
    <t>Chips reBEL truffe bio 125g*</t>
  </si>
  <si>
    <t>Chips de banane plantain BIO 85g</t>
  </si>
  <si>
    <t>Équateur</t>
  </si>
  <si>
    <t>Chips de yuca sel BIO 60g</t>
  </si>
  <si>
    <t>Chips de yuca sel BIO 150g</t>
  </si>
  <si>
    <t xml:space="preserve">     NOIX</t>
  </si>
  <si>
    <t>Cacahuètes salées BIO 150g</t>
  </si>
  <si>
    <t>Ouzbékistan</t>
  </si>
  <si>
    <t>Mélange de noix BIO 100g</t>
  </si>
  <si>
    <t xml:space="preserve">Burkina Faso, Pakistan, Chine </t>
  </si>
  <si>
    <t>Noix d’Amazonie BIO 100g</t>
  </si>
  <si>
    <t>Noix de cajou nature BIO 100g</t>
  </si>
  <si>
    <t>Noix de cajou sel marin BIO 100g</t>
  </si>
  <si>
    <t>Noix de cajou curry BIO 100g</t>
  </si>
  <si>
    <t>Côte d'Ivoire, Inde</t>
  </si>
  <si>
    <t>Noix de cajou épices orientales et grenade 100g</t>
  </si>
  <si>
    <t>Burkina Faso</t>
  </si>
  <si>
    <t>Noix de cajou romarin curry 100g</t>
  </si>
  <si>
    <t>Noix de cajou fumées piquantes 100g</t>
  </si>
  <si>
    <t xml:space="preserve">     CRACKERS ET SAUCES</t>
  </si>
  <si>
    <t>Zaperooh! Crackers nature BIO 150g**</t>
  </si>
  <si>
    <t>Zaperooh! Crackers ortie fenouil-citron BIO 150g**</t>
  </si>
  <si>
    <t>Galettes de riz maïs et quinoa BIO 150g</t>
  </si>
  <si>
    <t>Pérou, Thaïlande</t>
  </si>
  <si>
    <t>Grissinis timilia l’huile d’olive BIO 200g</t>
  </si>
  <si>
    <t>Houmous 300g *</t>
  </si>
  <si>
    <t>Caviar d'aubergines baba Ghannouj 300g *</t>
  </si>
  <si>
    <t>FRUITS ET LÉGUMES DU MONDE</t>
  </si>
  <si>
    <t>Dattes Mejdool BIO 200g</t>
  </si>
  <si>
    <t>Ananas séchés BIO 100g</t>
  </si>
  <si>
    <t xml:space="preserve">Colombie  </t>
  </si>
  <si>
    <t>Mangues sechées BIO 100g</t>
  </si>
  <si>
    <t>Colombie</t>
  </si>
  <si>
    <t>25620</t>
  </si>
  <si>
    <t>Raisins secs BIO 200g</t>
  </si>
  <si>
    <t>Mélange de raisins secs et noix BIO 150g</t>
  </si>
  <si>
    <t>Burkina Faso, Ouzbékistan</t>
  </si>
  <si>
    <t>Tapas aubergines farcies 270g *</t>
  </si>
  <si>
    <t>Olives vertes BIO 290g</t>
  </si>
  <si>
    <t>Tomates cerises BIO 140g</t>
  </si>
  <si>
    <t>Tranches d'ananas 560g</t>
  </si>
  <si>
    <t>VINS</t>
  </si>
  <si>
    <t xml:space="preserve">     MOUSSEUX</t>
  </si>
  <si>
    <t>Mousseux Ecologica Brut Torrontes BIO 75cl</t>
  </si>
  <si>
    <t>Argentine</t>
  </si>
  <si>
    <t>Mousseux Sensus Extra Brut 75cl</t>
  </si>
  <si>
    <t>Chili</t>
  </si>
  <si>
    <t>Mousseux Sensus Rosé Brut 75cl</t>
  </si>
  <si>
    <t xml:space="preserve">     BLANC</t>
  </si>
  <si>
    <t>Coteaux les Cèdres 75cl *</t>
  </si>
  <si>
    <t>Torrontes Sauvignon BIO 75cl</t>
  </si>
  <si>
    <t>Chenin blanc Koopmanskloof 75cl</t>
  </si>
  <si>
    <t>Sauvignon 75cl</t>
  </si>
  <si>
    <t>Chardonnay Koopmanskloof 75cl</t>
  </si>
  <si>
    <t>Sauvignon Lautaro 75cl</t>
  </si>
  <si>
    <t>Raza Selection Chardonnay BIO 75cl</t>
  </si>
  <si>
    <t>Sauvignon 25cl</t>
  </si>
  <si>
    <t>Sauvignon blanc 'bag in box' 3L</t>
  </si>
  <si>
    <t xml:space="preserve">     ROUGE</t>
  </si>
  <si>
    <t>Cabernet Sauvignon Lautaro BIO 75cl</t>
  </si>
  <si>
    <t>Malbec BIO 75cl</t>
  </si>
  <si>
    <t>Cabernet Sauvignon 75cl</t>
  </si>
  <si>
    <t>Campesino Carménère 75cl</t>
  </si>
  <si>
    <t>Raza Malbec Shiraz BIO 75cl</t>
  </si>
  <si>
    <t>Raza Malbec Gran Reserva BIO 75cl</t>
  </si>
  <si>
    <t>Shiraz Koopmanskloof 75cl</t>
  </si>
  <si>
    <t>Koopmanskloof Pinotage 75cl</t>
  </si>
  <si>
    <t>Cabernet Sauvignon 25cl</t>
  </si>
  <si>
    <t>Cabernet Sauvignon rouge 'bag in box' 3L</t>
  </si>
  <si>
    <t xml:space="preserve">     ROSÉ</t>
  </si>
  <si>
    <t>Syrah BIO 75cl</t>
  </si>
  <si>
    <t>AUTRES BOISSONS</t>
  </si>
  <si>
    <t xml:space="preserve">     BIÈRES</t>
  </si>
  <si>
    <t>Bière pils TOP Lesse BIO 33cl *</t>
  </si>
  <si>
    <t>Bière solidaire 100PAP BIO 33cl *</t>
  </si>
  <si>
    <t>Bière blonde La Chinette BIO 33cl *</t>
  </si>
  <si>
    <t>Bière blonde Saison de Han BIO 33cl *</t>
  </si>
  <si>
    <t xml:space="preserve">Bière blonde Juste 33cl </t>
  </si>
  <si>
    <t>Bière ambrée La Cambrée BIO 33cl *</t>
  </si>
  <si>
    <t>Bière blanche de Lessive BIO 33cl *</t>
  </si>
  <si>
    <t>Bière l'Esprit Triples BIO 33cl *</t>
  </si>
  <si>
    <t xml:space="preserve">     ALCOOLS</t>
  </si>
  <si>
    <t>Vermouth Las Manos BIO 75cl</t>
  </si>
  <si>
    <t>Espagne</t>
  </si>
  <si>
    <t>Limoncello BIO 50cl</t>
  </si>
  <si>
    <t>Italie, Costa Rica</t>
  </si>
  <si>
    <t>Rhum BIO 70cl</t>
  </si>
  <si>
    <t>Rhum 3ans BIO 70cl</t>
  </si>
  <si>
    <t>Rhum Varadero 3 ans 70cl</t>
  </si>
  <si>
    <t>Cuba</t>
  </si>
  <si>
    <t>Rhum Varadero 5 ans 70cl</t>
  </si>
  <si>
    <t>Rhum Varadero 7 ans 70cl</t>
  </si>
  <si>
    <t>(*) disponibles sur FTC via le service clients
(**) disponibles via le service clients</t>
  </si>
  <si>
    <t>Total (hors consignes)</t>
  </si>
  <si>
    <t>Bon de commande épicerie Février 2026</t>
  </si>
  <si>
    <t>Unités par boite</t>
  </si>
  <si>
    <t>25414</t>
  </si>
  <si>
    <t xml:space="preserve"> 02081</t>
  </si>
  <si>
    <t>rupture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</si>
</sst>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  <numFmt numFmtId="165" formatCode="_-* #,##0.00\ [$€-40C]_-;\-* #,##0.00\ [$€-40C]_-;_-* &quot;-&quot;??\ [$€-40C]_-;_-@_-"/>
  </numFmts>
  <fonts count="2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9"/>
      <color rgb="FF000000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11"/>
      <color theme="1"/>
      <name val="Aptos Narrow"/>
      <family val="2"/>
      <scheme val="minor"/>
    </font>
    <font>
      <sz val="8.5"/>
      <color theme="1"/>
      <name val="Aptos Narrow"/>
      <family val="2"/>
      <scheme val="minor"/>
    </font>
    <font>
      <b/>
      <sz val="8.5"/>
      <color rgb="FF000000"/>
      <name val="Calibri"/>
      <family val="2"/>
    </font>
    <font>
      <b/>
      <sz val="8.5"/>
      <color rgb="FFFFFFFF"/>
      <name val="Calibri"/>
      <family val="2"/>
    </font>
    <font>
      <b/>
      <sz val="8.5"/>
      <color theme="1"/>
      <name val="Aptos Narrow"/>
      <family val="2"/>
      <scheme val="minor"/>
    </font>
    <font>
      <sz val="8.5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rgb="FF000000"/>
      <name val="Aptos Narrow"/>
      <family val="2"/>
    </font>
    <font>
      <b/>
      <sz val="14"/>
      <color rgb="FF000000"/>
      <name val="Calibri"/>
      <family val="2"/>
    </font>
    <font>
      <sz val="8.5"/>
      <name val="Aptos Narrow"/>
      <family val="2"/>
    </font>
    <font>
      <sz val="8.5"/>
      <color rgb="FF000000"/>
      <name val="Aptos Narrow"/>
      <family val="2"/>
    </font>
    <font>
      <sz val="7"/>
      <color theme="1"/>
      <name val="Aptos Narrow"/>
      <family val="2"/>
      <scheme val="minor"/>
    </font>
    <font>
      <sz val="8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0091CD"/>
        <bgColor rgb="FF000000"/>
      </patternFill>
    </fill>
    <fill>
      <patternFill patternType="solid">
        <fgColor rgb="FFFFCD66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000000"/>
      </patternFill>
    </fill>
    <fill>
      <patternFill patternType="solid">
        <fgColor rgb="FFFFCD66"/>
        <bgColor indexed="64"/>
      </patternFill>
    </fill>
    <fill>
      <patternFill patternType="solid">
        <fgColor rgb="FF0091CD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/>
    <xf numFmtId="0" fontId="8" fillId="6" borderId="5" xfId="0" applyFont="1" applyFill="1" applyBorder="1" applyAlignment="1">
      <alignment horizontal="center"/>
    </xf>
    <xf numFmtId="0" fontId="8" fillId="6" borderId="2" xfId="0" applyFont="1" applyFill="1" applyBorder="1"/>
    <xf numFmtId="0" fontId="8" fillId="0" borderId="6" xfId="0" applyFont="1" applyBorder="1"/>
    <xf numFmtId="0" fontId="11" fillId="0" borderId="1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5" fillId="0" borderId="6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11" fillId="6" borderId="0" xfId="0" applyFont="1" applyFill="1"/>
    <xf numFmtId="0" fontId="8" fillId="6" borderId="0" xfId="0" applyFont="1" applyFill="1"/>
    <xf numFmtId="0" fontId="8" fillId="0" borderId="12" xfId="0" applyFont="1" applyBorder="1" applyAlignment="1">
      <alignment horizontal="center"/>
    </xf>
    <xf numFmtId="49" fontId="15" fillId="0" borderId="12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6" fillId="6" borderId="0" xfId="0" applyFont="1" applyFill="1" applyAlignment="1">
      <alignment horizontal="left"/>
    </xf>
    <xf numFmtId="164" fontId="11" fillId="0" borderId="1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164" fontId="11" fillId="6" borderId="0" xfId="0" applyNumberFormat="1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9" fontId="16" fillId="0" borderId="6" xfId="4" applyFont="1" applyBorder="1" applyAlignment="1">
      <alignment horizontal="center" vertical="center"/>
    </xf>
    <xf numFmtId="9" fontId="16" fillId="0" borderId="1" xfId="4" applyFont="1" applyBorder="1" applyAlignment="1">
      <alignment horizontal="center" vertical="center"/>
    </xf>
    <xf numFmtId="9" fontId="16" fillId="0" borderId="12" xfId="4" applyFont="1" applyBorder="1" applyAlignment="1">
      <alignment horizontal="center" vertical="center"/>
    </xf>
    <xf numFmtId="0" fontId="16" fillId="6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3" fillId="7" borderId="0" xfId="0" applyFont="1" applyFill="1" applyAlignment="1">
      <alignment horizontal="center" vertical="center"/>
    </xf>
    <xf numFmtId="9" fontId="16" fillId="0" borderId="1" xfId="4" applyFont="1" applyFill="1" applyBorder="1" applyAlignment="1">
      <alignment horizontal="center" vertical="center"/>
    </xf>
    <xf numFmtId="9" fontId="16" fillId="0" borderId="12" xfId="4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indent="2"/>
    </xf>
    <xf numFmtId="0" fontId="8" fillId="0" borderId="1" xfId="0" applyFont="1" applyBorder="1" applyAlignment="1">
      <alignment horizontal="center" indent="2"/>
    </xf>
    <xf numFmtId="0" fontId="8" fillId="0" borderId="4" xfId="0" applyFont="1" applyBorder="1" applyAlignment="1">
      <alignment horizontal="center" indent="2"/>
    </xf>
    <xf numFmtId="0" fontId="8" fillId="0" borderId="12" xfId="0" applyFont="1" applyBorder="1" applyAlignment="1">
      <alignment horizontal="center" indent="2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8" borderId="15" xfId="0" applyFont="1" applyFill="1" applyBorder="1"/>
    <xf numFmtId="0" fontId="0" fillId="8" borderId="8" xfId="0" applyFill="1" applyBorder="1"/>
    <xf numFmtId="0" fontId="8" fillId="8" borderId="8" xfId="0" applyFont="1" applyFill="1" applyBorder="1"/>
    <xf numFmtId="0" fontId="8" fillId="8" borderId="10" xfId="0" applyFont="1" applyFill="1" applyBorder="1"/>
    <xf numFmtId="49" fontId="5" fillId="5" borderId="12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49" fontId="3" fillId="2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6" borderId="0" xfId="0" applyNumberFormat="1" applyFont="1" applyFill="1"/>
    <xf numFmtId="49" fontId="3" fillId="7" borderId="0" xfId="0" applyNumberFormat="1" applyFont="1" applyFill="1" applyAlignment="1">
      <alignment vertical="center"/>
    </xf>
    <xf numFmtId="49" fontId="16" fillId="3" borderId="0" xfId="0" applyNumberFormat="1" applyFont="1" applyFill="1"/>
    <xf numFmtId="49" fontId="16" fillId="0" borderId="0" xfId="0" applyNumberFormat="1" applyFont="1" applyAlignment="1">
      <alignment horizontal="center" vertical="center"/>
    </xf>
    <xf numFmtId="49" fontId="16" fillId="0" borderId="6" xfId="0" applyNumberFormat="1" applyFont="1" applyBorder="1" applyAlignment="1">
      <alignment horizontal="left" vertical="center"/>
    </xf>
    <xf numFmtId="49" fontId="16" fillId="6" borderId="3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65" fontId="16" fillId="0" borderId="12" xfId="0" applyNumberFormat="1" applyFont="1" applyBorder="1" applyAlignment="1">
      <alignment horizontal="center" vertical="center"/>
    </xf>
    <xf numFmtId="165" fontId="16" fillId="6" borderId="0" xfId="0" applyNumberFormat="1" applyFont="1" applyFill="1" applyAlignment="1">
      <alignment horizontal="center" vertical="center"/>
    </xf>
    <xf numFmtId="165" fontId="16" fillId="7" borderId="0" xfId="0" applyNumberFormat="1" applyFont="1" applyFill="1" applyAlignment="1">
      <alignment horizontal="center" vertical="center"/>
    </xf>
    <xf numFmtId="8" fontId="18" fillId="0" borderId="1" xfId="0" applyNumberFormat="1" applyFont="1" applyBorder="1"/>
    <xf numFmtId="164" fontId="16" fillId="0" borderId="0" xfId="0" applyNumberFormat="1" applyFont="1" applyAlignment="1">
      <alignment horizontal="center" vertical="center"/>
    </xf>
    <xf numFmtId="164" fontId="16" fillId="0" borderId="0" xfId="3" applyNumberFormat="1" applyFont="1" applyAlignment="1">
      <alignment horizontal="center" vertical="center"/>
    </xf>
    <xf numFmtId="0" fontId="19" fillId="8" borderId="7" xfId="0" applyFont="1" applyFill="1" applyBorder="1" applyAlignment="1">
      <alignment vertical="center"/>
    </xf>
    <xf numFmtId="0" fontId="19" fillId="8" borderId="0" xfId="0" applyFont="1" applyFill="1" applyAlignment="1">
      <alignment vertical="center"/>
    </xf>
    <xf numFmtId="0" fontId="19" fillId="8" borderId="11" xfId="0" applyFont="1" applyFill="1" applyBorder="1" applyAlignment="1">
      <alignment vertical="center"/>
    </xf>
    <xf numFmtId="164" fontId="16" fillId="0" borderId="0" xfId="3" applyNumberFormat="1" applyFont="1" applyFill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/>
    </xf>
    <xf numFmtId="49" fontId="16" fillId="6" borderId="16" xfId="0" applyNumberFormat="1" applyFont="1" applyFill="1" applyBorder="1"/>
    <xf numFmtId="0" fontId="8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left" vertical="center"/>
    </xf>
    <xf numFmtId="49" fontId="15" fillId="0" borderId="18" xfId="1" applyNumberFormat="1" applyFont="1" applyBorder="1" applyAlignment="1">
      <alignment horizontal="center" vertical="center"/>
    </xf>
    <xf numFmtId="9" fontId="16" fillId="0" borderId="6" xfId="4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indent="2"/>
    </xf>
    <xf numFmtId="0" fontId="20" fillId="0" borderId="16" xfId="0" applyFont="1" applyBorder="1"/>
    <xf numFmtId="0" fontId="21" fillId="0" borderId="16" xfId="0" applyFont="1" applyBorder="1"/>
    <xf numFmtId="8" fontId="21" fillId="0" borderId="16" xfId="0" applyNumberFormat="1" applyFont="1" applyBorder="1"/>
    <xf numFmtId="9" fontId="16" fillId="0" borderId="16" xfId="4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49" fontId="4" fillId="0" borderId="1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</cellXfs>
  <cellStyles count="5">
    <cellStyle name="Monétaire" xfId="3" builtinId="4"/>
    <cellStyle name="Normal" xfId="0" builtinId="0"/>
    <cellStyle name="Normal 2" xfId="1" xr:uid="{6EF4A3ED-0119-4F44-856E-C9190612A834}"/>
    <cellStyle name="Normal 3" xfId="2" xr:uid="{FA01F88E-E72D-4F35-8FF7-7A232AE5E551}"/>
    <cellStyle name="Pourcentage" xfId="4" builtinId="5"/>
  </cellStyles>
  <dxfs count="0"/>
  <tableStyles count="0" defaultTableStyle="TableStyleMedium2" defaultPivotStyle="PivotStyleLight16"/>
  <colors>
    <mruColors>
      <color rgb="FFFFCD66"/>
      <color rgb="FF0091C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4.jpeg"/><Relationship Id="rId7" Type="http://schemas.openxmlformats.org/officeDocument/2006/relationships/image" Target="../media/image298.jpeg"/><Relationship Id="rId2" Type="http://schemas.openxmlformats.org/officeDocument/2006/relationships/image" Target="../media/image293.jpeg"/><Relationship Id="rId1" Type="http://schemas.openxmlformats.org/officeDocument/2006/relationships/image" Target="../media/image292.jpeg"/><Relationship Id="rId6" Type="http://schemas.openxmlformats.org/officeDocument/2006/relationships/image" Target="../media/image297.jpeg"/><Relationship Id="rId5" Type="http://schemas.openxmlformats.org/officeDocument/2006/relationships/image" Target="../media/image296.jpeg"/><Relationship Id="rId4" Type="http://schemas.openxmlformats.org/officeDocument/2006/relationships/image" Target="../media/image29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933257</xdr:colOff>
      <xdr:row>151</xdr:row>
      <xdr:rowOff>38388</xdr:rowOff>
    </xdr:from>
    <xdr:to>
      <xdr:col>1</xdr:col>
      <xdr:colOff>1481666</xdr:colOff>
      <xdr:row>152</xdr:row>
      <xdr:rowOff>28767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DA1D5E7E-8470-4139-B174-AF2DDFC6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257" y="80125358"/>
          <a:ext cx="548409" cy="548409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11</xdr:row>
      <xdr:rowOff>15392</xdr:rowOff>
    </xdr:from>
    <xdr:to>
      <xdr:col>1</xdr:col>
      <xdr:colOff>575734</xdr:colOff>
      <xdr:row>11</xdr:row>
      <xdr:rowOff>253999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A7EB96C5-0ABB-4BCB-9022-7D28DE9B7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024" b="24243"/>
        <a:stretch>
          <a:fillRect/>
        </a:stretch>
      </xdr:blipFill>
      <xdr:spPr>
        <a:xfrm>
          <a:off x="42334" y="2817089"/>
          <a:ext cx="533400" cy="238607"/>
        </a:xfrm>
        <a:prstGeom prst="rect">
          <a:avLst/>
        </a:prstGeom>
      </xdr:spPr>
    </xdr:pic>
    <xdr:clientData/>
  </xdr:twoCellAnchor>
  <xdr:twoCellAnchor>
    <xdr:from>
      <xdr:col>1</xdr:col>
      <xdr:colOff>55803</xdr:colOff>
      <xdr:row>14</xdr:row>
      <xdr:rowOff>46183</xdr:rowOff>
    </xdr:from>
    <xdr:to>
      <xdr:col>1</xdr:col>
      <xdr:colOff>591584</xdr:colOff>
      <xdr:row>14</xdr:row>
      <xdr:rowOff>277093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A1AE7424-8978-49EB-ACA5-36F8A76A1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9809" b="27093"/>
        <a:stretch>
          <a:fillRect/>
        </a:stretch>
      </xdr:blipFill>
      <xdr:spPr>
        <a:xfrm>
          <a:off x="55803" y="3702244"/>
          <a:ext cx="535781" cy="23091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15</xdr:row>
      <xdr:rowOff>23091</xdr:rowOff>
    </xdr:from>
    <xdr:to>
      <xdr:col>1</xdr:col>
      <xdr:colOff>578115</xdr:colOff>
      <xdr:row>15</xdr:row>
      <xdr:rowOff>246304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56CBE908-18AA-4D60-89F6-3FA2E339E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1246" b="27093"/>
        <a:stretch>
          <a:fillRect/>
        </a:stretch>
      </xdr:blipFill>
      <xdr:spPr>
        <a:xfrm>
          <a:off x="42334" y="3963939"/>
          <a:ext cx="535781" cy="223213"/>
        </a:xfrm>
        <a:prstGeom prst="rect">
          <a:avLst/>
        </a:prstGeom>
      </xdr:spPr>
    </xdr:pic>
    <xdr:clientData/>
  </xdr:twoCellAnchor>
  <xdr:twoCellAnchor>
    <xdr:from>
      <xdr:col>1</xdr:col>
      <xdr:colOff>67830</xdr:colOff>
      <xdr:row>165</xdr:row>
      <xdr:rowOff>177318</xdr:rowOff>
    </xdr:from>
    <xdr:to>
      <xdr:col>1</xdr:col>
      <xdr:colOff>456956</xdr:colOff>
      <xdr:row>166</xdr:row>
      <xdr:rowOff>265738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3A02AD78-07BD-42BA-ADE1-7A25FB005206}"/>
            </a:ext>
            <a:ext uri="{147F2762-F138-4A5C-976F-8EAC2B608ADB}">
              <a16:predDERef xmlns:a16="http://schemas.microsoft.com/office/drawing/2014/main" pred="{0F411814-57BE-487B-91E8-297E90EC7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521" t="15211" r="-392" b="16339"/>
        <a:stretch>
          <a:fillRect/>
        </a:stretch>
      </xdr:blipFill>
      <xdr:spPr>
        <a:xfrm>
          <a:off x="534555" y="44182818"/>
          <a:ext cx="389126" cy="269395"/>
        </a:xfrm>
        <a:prstGeom prst="rect">
          <a:avLst/>
        </a:prstGeom>
      </xdr:spPr>
    </xdr:pic>
    <xdr:clientData/>
  </xdr:twoCellAnchor>
  <xdr:twoCellAnchor>
    <xdr:from>
      <xdr:col>1</xdr:col>
      <xdr:colOff>169335</xdr:colOff>
      <xdr:row>245</xdr:row>
      <xdr:rowOff>15394</xdr:rowOff>
    </xdr:from>
    <xdr:to>
      <xdr:col>1</xdr:col>
      <xdr:colOff>407941</xdr:colOff>
      <xdr:row>245</xdr:row>
      <xdr:rowOff>288797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484A98C-65BA-41E1-8CB5-8A3109936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3553" t="9035" r="14165" b="8140"/>
        <a:stretch>
          <a:fillRect/>
        </a:stretch>
      </xdr:blipFill>
      <xdr:spPr>
        <a:xfrm>
          <a:off x="954426" y="67263818"/>
          <a:ext cx="238606" cy="273403"/>
        </a:xfrm>
        <a:prstGeom prst="rect">
          <a:avLst/>
        </a:prstGeom>
      </xdr:spPr>
    </xdr:pic>
    <xdr:clientData/>
  </xdr:twoCellAnchor>
  <xdr:twoCellAnchor editAs="oneCell">
    <xdr:from>
      <xdr:col>1</xdr:col>
      <xdr:colOff>69357</xdr:colOff>
      <xdr:row>0</xdr:row>
      <xdr:rowOff>33866</xdr:rowOff>
    </xdr:from>
    <xdr:to>
      <xdr:col>3</xdr:col>
      <xdr:colOff>1236130</xdr:colOff>
      <xdr:row>3</xdr:row>
      <xdr:rowOff>127366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72F188B-56DE-35D0-F6CA-D21FF67F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57" y="33866"/>
          <a:ext cx="2030373" cy="67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1</xdr:col>
      <xdr:colOff>485775</xdr:colOff>
      <xdr:row>101</xdr:row>
      <xdr:rowOff>142875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E42A4DFC-0553-DAD1-AE21-0DD7D9A0695B}"/>
            </a:ext>
          </a:extLst>
        </xdr:cNvPr>
        <xdr:cNvSpPr txBox="1">
          <a:spLocks noChangeArrowheads="1"/>
        </xdr:cNvSpPr>
      </xdr:nvSpPr>
      <xdr:spPr bwMode="auto">
        <a:xfrm>
          <a:off x="0" y="27498675"/>
          <a:ext cx="952500" cy="714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🥗 Salade estivale au trio de quinoa, pois chiches rôtis, falafels &amp; houmous maison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(4 personnes)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🛒 Ingrédients</a:t>
          </a: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Salade :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200 g de quinoa tricolore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200 g de pois chiches cuits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concombre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200 g de tomates cerises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avocat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petit oignon rouge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Persil et/ou menthe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Graines de sésame ou grenade (optionnel)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Pois chiches rôtis :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càs d’huile d’olive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1/2 càc paprika fumé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1/2 càc cumin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Sel, poivre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Houmous maison :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250 g de pois chiches cuits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2 càs tahini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citron (jus)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petite gousse d’ail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3 càs huile d’olive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4–6 càs d’eau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1/2 càc cumin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Sel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Falafels maison :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250 g de pois chiches secs (trempés 12 h, non cuits)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petit oignon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2 gousses d’ail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bouquet persil + coriandre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càc cumin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 càc coriandre moulue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1/2 càc paprika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2 càs farine (ou pois chiche)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Sel, poivre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Huile pour cuisson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👩‍🍳 Préparation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Quinoa : cuire dans 2 volumes d’eau salée (12–15 min). Égoutter, refroidir.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Houmous : mixer pois chiches, tahini, citron, ail, cumin, sel.</a:t>
          </a: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Ajouter huile + eau petit à petit jusqu’à texture lisse. Réserver au frais.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Falafels : mixer pois chiches trempés, oignon, ail, herbes, épices, sel, poivre (texture granuleuse).</a:t>
          </a: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Ajouter farine, former des boulettes.</a:t>
          </a: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Cuire à la poêle 3–4 min par face ou au four 180°C, 20–25 min.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Pois chiches rôtis : mélanger pois chiches cuits avec huile, paprika, cumin, sel, poivre.</a:t>
          </a: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Four 200°C, 20–25 min jusqu’à croustillants.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Légumes : couper concombre, tomates, avocat, oignon.</a:t>
          </a:r>
        </a:p>
        <a:p>
          <a:pPr algn="l" rtl="0">
            <a:defRPr sz="1000"/>
          </a:pPr>
          <a:endParaRPr lang="fr-BE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Assemblage : mélanger quinoa + légumes + herbes.</a:t>
          </a: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Ajouter pois chiches rôtis et falafels.</a:t>
          </a:r>
        </a:p>
        <a:p>
          <a:pPr algn="l" rtl="0">
            <a:defRPr sz="1000"/>
          </a:pPr>
          <a:r>
            <a:rPr lang="fr-BE" sz="1100" b="0" i="0" u="none" strike="noStrike" baseline="0">
              <a:solidFill>
                <a:srgbClr val="000000"/>
              </a:solidFill>
              <a:latin typeface="Aptos Narrow"/>
            </a:rPr>
            <a:t>Servir avec des cuillerées de houmous.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9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1">
    <v>125</v>
    <v>5</v>
    <v>Picture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F84C-EC9B-4EA6-91D4-1C2903F7F853}">
  <sheetPr codeName="Feuil1"/>
  <dimension ref="A1:L676"/>
  <sheetViews>
    <sheetView tabSelected="1" zoomScale="130" zoomScaleNormal="130" workbookViewId="0">
      <pane ySplit="7" topLeftCell="A8" activePane="bottomLeft" state="frozen"/>
      <selection pane="bottomLeft" sqref="A1:A6"/>
    </sheetView>
  </sheetViews>
  <sheetFormatPr baseColWidth="10" defaultColWidth="11.42578125" defaultRowHeight="44.25" customHeight="1" x14ac:dyDescent="0.2"/>
  <cols>
    <col min="1" max="1" width="7" style="80" bestFit="1" customWidth="1"/>
    <col min="2" max="2" width="7.5703125" style="6" customWidth="1"/>
    <col min="3" max="3" width="5.140625" style="23" customWidth="1"/>
    <col min="4" max="4" width="32.42578125" style="24" customWidth="1"/>
    <col min="5" max="5" width="4.140625" style="57" customWidth="1"/>
    <col min="6" max="6" width="7.140625" style="92" customWidth="1"/>
    <col min="7" max="7" width="7.140625" style="93" customWidth="1"/>
    <col min="8" max="8" width="3.5703125" style="57" customWidth="1"/>
    <col min="9" max="9" width="8.7109375" style="16" customWidth="1"/>
    <col min="10" max="10" width="7.5703125" style="16" customWidth="1"/>
    <col min="11" max="11" width="7.28515625" style="16" bestFit="1" customWidth="1"/>
    <col min="12" max="12" width="63.42578125" style="1" bestFit="1" customWidth="1"/>
    <col min="13" max="16384" width="11.42578125" style="1"/>
  </cols>
  <sheetData>
    <row r="1" spans="1:12" ht="15" customHeight="1" x14ac:dyDescent="0.2">
      <c r="A1" s="119"/>
      <c r="B1" s="123" t="s">
        <v>486</v>
      </c>
      <c r="C1" s="123"/>
      <c r="D1" s="123"/>
      <c r="E1" s="123"/>
      <c r="F1" s="123"/>
      <c r="G1" s="123"/>
      <c r="H1" s="123"/>
      <c r="I1" s="123"/>
      <c r="J1" s="123"/>
      <c r="K1" s="94"/>
      <c r="L1" s="64"/>
    </row>
    <row r="2" spans="1:12" ht="15" customHeight="1" x14ac:dyDescent="0.25">
      <c r="A2" s="120"/>
      <c r="B2" s="124"/>
      <c r="C2" s="124"/>
      <c r="D2" s="124"/>
      <c r="E2" s="124"/>
      <c r="F2" s="124"/>
      <c r="G2" s="124"/>
      <c r="H2" s="124"/>
      <c r="I2" s="124"/>
      <c r="J2" s="124"/>
      <c r="K2" s="95"/>
      <c r="L2" s="65"/>
    </row>
    <row r="3" spans="1:12" ht="15" customHeight="1" x14ac:dyDescent="0.2">
      <c r="A3" s="120"/>
      <c r="B3" s="124"/>
      <c r="C3" s="124"/>
      <c r="D3" s="124"/>
      <c r="E3" s="124"/>
      <c r="F3" s="124"/>
      <c r="G3" s="124"/>
      <c r="H3" s="124"/>
      <c r="I3" s="124"/>
      <c r="J3" s="124"/>
      <c r="K3" s="95"/>
      <c r="L3" s="66"/>
    </row>
    <row r="4" spans="1:12" ht="15" customHeight="1" x14ac:dyDescent="0.2">
      <c r="A4" s="120"/>
      <c r="B4" s="124"/>
      <c r="C4" s="124"/>
      <c r="D4" s="124"/>
      <c r="E4" s="124"/>
      <c r="F4" s="124"/>
      <c r="G4" s="124"/>
      <c r="H4" s="124"/>
      <c r="I4" s="124"/>
      <c r="J4" s="124"/>
      <c r="K4" s="95"/>
      <c r="L4" s="66"/>
    </row>
    <row r="5" spans="1:12" ht="15" customHeight="1" x14ac:dyDescent="0.2">
      <c r="A5" s="120"/>
      <c r="B5" s="124"/>
      <c r="C5" s="124"/>
      <c r="D5" s="124"/>
      <c r="E5" s="124"/>
      <c r="F5" s="124"/>
      <c r="G5" s="124"/>
      <c r="H5" s="124"/>
      <c r="I5" s="124"/>
      <c r="J5" s="124"/>
      <c r="K5" s="95"/>
      <c r="L5" s="66"/>
    </row>
    <row r="6" spans="1:12" ht="15" customHeight="1" x14ac:dyDescent="0.2">
      <c r="A6" s="121"/>
      <c r="B6" s="125"/>
      <c r="C6" s="125"/>
      <c r="D6" s="125"/>
      <c r="E6" s="125"/>
      <c r="F6" s="125"/>
      <c r="G6" s="125"/>
      <c r="H6" s="125"/>
      <c r="I6" s="125"/>
      <c r="J6" s="125"/>
      <c r="K6" s="96"/>
      <c r="L6" s="67"/>
    </row>
    <row r="7" spans="1:12" s="71" customFormat="1" ht="56.25" x14ac:dyDescent="0.2">
      <c r="A7" s="68" t="s">
        <v>0</v>
      </c>
      <c r="B7" s="46" t="s">
        <v>1</v>
      </c>
      <c r="C7" s="69" t="s">
        <v>2</v>
      </c>
      <c r="D7" s="46" t="s">
        <v>3</v>
      </c>
      <c r="E7" s="46" t="s">
        <v>487</v>
      </c>
      <c r="F7" s="46" t="s">
        <v>4</v>
      </c>
      <c r="G7" s="46" t="s">
        <v>5</v>
      </c>
      <c r="H7" s="46" t="s">
        <v>6</v>
      </c>
      <c r="I7" s="70" t="s">
        <v>7</v>
      </c>
      <c r="J7" s="70" t="s">
        <v>8</v>
      </c>
      <c r="K7" s="70" t="s">
        <v>9</v>
      </c>
      <c r="L7" s="46" t="s">
        <v>10</v>
      </c>
    </row>
    <row r="8" spans="1:12" ht="21" customHeight="1" x14ac:dyDescent="0.2">
      <c r="A8" s="72"/>
      <c r="B8" s="122" t="s">
        <v>11</v>
      </c>
      <c r="C8" s="122"/>
      <c r="D8" s="122"/>
      <c r="E8" s="122"/>
      <c r="F8" s="122"/>
      <c r="G8" s="122"/>
      <c r="H8" s="122"/>
      <c r="I8" s="122"/>
      <c r="J8" s="122"/>
      <c r="K8" s="38"/>
      <c r="L8" s="39"/>
    </row>
    <row r="9" spans="1:12" ht="12" x14ac:dyDescent="0.2">
      <c r="A9" s="73"/>
      <c r="B9" s="118" t="s">
        <v>12</v>
      </c>
      <c r="C9" s="118"/>
      <c r="D9" s="118"/>
      <c r="E9" s="118"/>
      <c r="F9" s="118"/>
      <c r="G9" s="118"/>
      <c r="H9" s="118"/>
      <c r="I9" s="118"/>
      <c r="J9" s="118"/>
      <c r="K9" s="30"/>
      <c r="L9" s="31"/>
    </row>
    <row r="10" spans="1:12" ht="22.35" customHeight="1" x14ac:dyDescent="0.2">
      <c r="A10" s="74"/>
      <c r="B10" s="4" t="e" vm="1">
        <v>#VALUE!</v>
      </c>
      <c r="C10" s="19">
        <v>24100</v>
      </c>
      <c r="D10" s="20" t="s">
        <v>13</v>
      </c>
      <c r="E10" s="83">
        <v>35</v>
      </c>
      <c r="F10" s="84">
        <v>56</v>
      </c>
      <c r="G10" s="84">
        <v>52.830188679245282</v>
      </c>
      <c r="H10" s="47">
        <v>0.06</v>
      </c>
      <c r="I10" s="17"/>
      <c r="J10" s="13">
        <f>I10*G10</f>
        <v>0</v>
      </c>
      <c r="K10" s="13">
        <f>F10*I10</f>
        <v>0</v>
      </c>
      <c r="L10" s="11" t="s">
        <v>14</v>
      </c>
    </row>
    <row r="11" spans="1:12" ht="22.35" customHeight="1" x14ac:dyDescent="0.2">
      <c r="A11" s="75"/>
      <c r="B11" s="5" t="e" vm="2">
        <v>#VALUE!</v>
      </c>
      <c r="C11" s="21">
        <v>24102</v>
      </c>
      <c r="D11" s="12" t="s">
        <v>15</v>
      </c>
      <c r="E11" s="85">
        <v>35</v>
      </c>
      <c r="F11" s="86">
        <v>56</v>
      </c>
      <c r="G11" s="86">
        <v>52.830188679245282</v>
      </c>
      <c r="H11" s="48">
        <v>0.06</v>
      </c>
      <c r="I11" s="18"/>
      <c r="J11" s="13">
        <f t="shared" ref="J11:J49" si="0">I11*G11</f>
        <v>0</v>
      </c>
      <c r="K11" s="13">
        <f t="shared" ref="K11:K77" si="1">F11*I11</f>
        <v>0</v>
      </c>
      <c r="L11" s="2" t="s">
        <v>16</v>
      </c>
    </row>
    <row r="12" spans="1:12" ht="22.35" customHeight="1" x14ac:dyDescent="0.2">
      <c r="A12" s="75"/>
      <c r="B12" s="5"/>
      <c r="C12" s="21">
        <v>24103</v>
      </c>
      <c r="D12" s="12" t="s">
        <v>17</v>
      </c>
      <c r="E12" s="85">
        <v>35</v>
      </c>
      <c r="F12" s="86">
        <v>64.75</v>
      </c>
      <c r="G12" s="86">
        <v>61.084905660377352</v>
      </c>
      <c r="H12" s="48">
        <v>0.06</v>
      </c>
      <c r="I12" s="18"/>
      <c r="J12" s="13">
        <f t="shared" si="0"/>
        <v>0</v>
      </c>
      <c r="K12" s="13">
        <f t="shared" si="1"/>
        <v>0</v>
      </c>
      <c r="L12" s="2" t="s">
        <v>14</v>
      </c>
    </row>
    <row r="13" spans="1:12" ht="22.35" customHeight="1" x14ac:dyDescent="0.2">
      <c r="A13" s="75"/>
      <c r="B13" s="5" t="e" vm="3">
        <v>#VALUE!</v>
      </c>
      <c r="C13" s="21">
        <v>24126</v>
      </c>
      <c r="D13" s="12" t="s">
        <v>18</v>
      </c>
      <c r="E13" s="85">
        <v>35</v>
      </c>
      <c r="F13" s="86">
        <v>56</v>
      </c>
      <c r="G13" s="86">
        <v>52.830188679245282</v>
      </c>
      <c r="H13" s="48">
        <v>0.06</v>
      </c>
      <c r="I13" s="18"/>
      <c r="J13" s="13">
        <f t="shared" si="0"/>
        <v>0</v>
      </c>
      <c r="K13" s="13">
        <f t="shared" si="1"/>
        <v>0</v>
      </c>
      <c r="L13" s="2" t="s">
        <v>19</v>
      </c>
    </row>
    <row r="14" spans="1:12" ht="22.35" customHeight="1" x14ac:dyDescent="0.2">
      <c r="A14" s="75"/>
      <c r="B14" s="5" t="e" vm="4">
        <v>#VALUE!</v>
      </c>
      <c r="C14" s="21">
        <v>24127</v>
      </c>
      <c r="D14" s="12" t="s">
        <v>20</v>
      </c>
      <c r="E14" s="85">
        <v>35</v>
      </c>
      <c r="F14" s="86">
        <v>56</v>
      </c>
      <c r="G14" s="86">
        <v>52.830188679245282</v>
      </c>
      <c r="H14" s="48">
        <v>0.06</v>
      </c>
      <c r="I14" s="18"/>
      <c r="J14" s="13">
        <f t="shared" si="0"/>
        <v>0</v>
      </c>
      <c r="K14" s="13">
        <f t="shared" si="1"/>
        <v>0</v>
      </c>
      <c r="L14" s="2" t="s">
        <v>21</v>
      </c>
    </row>
    <row r="15" spans="1:12" ht="22.35" customHeight="1" x14ac:dyDescent="0.2">
      <c r="A15" s="75"/>
      <c r="B15" s="5"/>
      <c r="C15" s="21">
        <v>24129</v>
      </c>
      <c r="D15" s="12" t="s">
        <v>22</v>
      </c>
      <c r="E15" s="85">
        <v>35</v>
      </c>
      <c r="F15" s="86">
        <v>56</v>
      </c>
      <c r="G15" s="86">
        <v>52.830188679245282</v>
      </c>
      <c r="H15" s="48">
        <v>0.06</v>
      </c>
      <c r="I15" s="18"/>
      <c r="J15" s="13">
        <f t="shared" si="0"/>
        <v>0</v>
      </c>
      <c r="K15" s="13">
        <f t="shared" si="1"/>
        <v>0</v>
      </c>
      <c r="L15" s="2" t="s">
        <v>23</v>
      </c>
    </row>
    <row r="16" spans="1:12" ht="22.35" customHeight="1" x14ac:dyDescent="0.2">
      <c r="A16" s="75"/>
      <c r="B16" s="5"/>
      <c r="C16" s="21">
        <v>24128</v>
      </c>
      <c r="D16" s="12" t="s">
        <v>24</v>
      </c>
      <c r="E16" s="85">
        <v>35</v>
      </c>
      <c r="F16" s="86">
        <v>64.75</v>
      </c>
      <c r="G16" s="86">
        <v>61.084905660377352</v>
      </c>
      <c r="H16" s="48">
        <v>0.06</v>
      </c>
      <c r="I16" s="18"/>
      <c r="J16" s="13">
        <f t="shared" si="0"/>
        <v>0</v>
      </c>
      <c r="K16" s="13">
        <f t="shared" si="1"/>
        <v>0</v>
      </c>
      <c r="L16" s="2" t="s">
        <v>25</v>
      </c>
    </row>
    <row r="17" spans="1:12" ht="22.35" customHeight="1" x14ac:dyDescent="0.2">
      <c r="A17" s="76"/>
      <c r="B17" s="32" t="e" vm="5">
        <v>#VALUE!</v>
      </c>
      <c r="C17" s="33">
        <v>24149</v>
      </c>
      <c r="D17" s="34" t="s">
        <v>26</v>
      </c>
      <c r="E17" s="87">
        <v>24</v>
      </c>
      <c r="F17" s="88">
        <v>43.2</v>
      </c>
      <c r="G17" s="88">
        <v>40.754716981132077</v>
      </c>
      <c r="H17" s="49">
        <v>0.06</v>
      </c>
      <c r="I17" s="35"/>
      <c r="J17" s="15">
        <f t="shared" si="0"/>
        <v>0</v>
      </c>
      <c r="K17" s="15">
        <f t="shared" si="1"/>
        <v>0</v>
      </c>
      <c r="L17" s="8" t="s">
        <v>27</v>
      </c>
    </row>
    <row r="18" spans="1:12" ht="14.45" customHeight="1" x14ac:dyDescent="0.25">
      <c r="A18" s="73"/>
      <c r="B18" s="29" t="s">
        <v>28</v>
      </c>
      <c r="C18" s="28"/>
      <c r="D18" s="28"/>
      <c r="E18" s="50"/>
      <c r="F18" s="89"/>
      <c r="G18" s="89"/>
      <c r="H18" s="50"/>
      <c r="I18" s="28"/>
      <c r="J18" s="28"/>
      <c r="K18" s="30"/>
      <c r="L18" s="31"/>
    </row>
    <row r="19" spans="1:12" ht="23.1" customHeight="1" x14ac:dyDescent="0.2">
      <c r="A19" s="74"/>
      <c r="B19" s="58" t="e" vm="6">
        <v>#VALUE!</v>
      </c>
      <c r="C19" s="19">
        <v>24317</v>
      </c>
      <c r="D19" s="20" t="s">
        <v>29</v>
      </c>
      <c r="E19" s="83">
        <v>15</v>
      </c>
      <c r="F19" s="84">
        <v>65.25</v>
      </c>
      <c r="G19" s="84">
        <v>61.556603773584904</v>
      </c>
      <c r="H19" s="47">
        <v>0.06</v>
      </c>
      <c r="I19" s="17"/>
      <c r="J19" s="13">
        <f t="shared" si="0"/>
        <v>0</v>
      </c>
      <c r="K19" s="13">
        <f t="shared" si="1"/>
        <v>0</v>
      </c>
      <c r="L19" s="11" t="s">
        <v>14</v>
      </c>
    </row>
    <row r="20" spans="1:12" ht="23.1" customHeight="1" x14ac:dyDescent="0.2">
      <c r="A20" s="75"/>
      <c r="B20" s="59" t="e" vm="7">
        <v>#VALUE!</v>
      </c>
      <c r="C20" s="21">
        <v>24319</v>
      </c>
      <c r="D20" s="12" t="s">
        <v>30</v>
      </c>
      <c r="E20" s="85">
        <v>15</v>
      </c>
      <c r="F20" s="86">
        <v>74.25</v>
      </c>
      <c r="G20" s="86">
        <v>70.047169811320757</v>
      </c>
      <c r="H20" s="48">
        <v>0.06</v>
      </c>
      <c r="I20" s="18"/>
      <c r="J20" s="13">
        <f t="shared" si="0"/>
        <v>0</v>
      </c>
      <c r="K20" s="13">
        <f t="shared" si="1"/>
        <v>0</v>
      </c>
      <c r="L20" s="2" t="s">
        <v>31</v>
      </c>
    </row>
    <row r="21" spans="1:12" ht="23.1" customHeight="1" x14ac:dyDescent="0.2">
      <c r="A21" s="75"/>
      <c r="B21" s="59" t="e" vm="8">
        <v>#VALUE!</v>
      </c>
      <c r="C21" s="21">
        <v>24320</v>
      </c>
      <c r="D21" s="12" t="s">
        <v>32</v>
      </c>
      <c r="E21" s="85">
        <v>15</v>
      </c>
      <c r="F21" s="86">
        <v>65.25</v>
      </c>
      <c r="G21" s="86">
        <v>61.556603773584904</v>
      </c>
      <c r="H21" s="48">
        <v>0.06</v>
      </c>
      <c r="I21" s="18"/>
      <c r="J21" s="13">
        <f t="shared" si="0"/>
        <v>0</v>
      </c>
      <c r="K21" s="13">
        <f t="shared" si="1"/>
        <v>0</v>
      </c>
      <c r="L21" s="2" t="s">
        <v>21</v>
      </c>
    </row>
    <row r="22" spans="1:12" ht="23.1" customHeight="1" x14ac:dyDescent="0.2">
      <c r="A22" s="75"/>
      <c r="B22" s="59" t="e" vm="9">
        <v>#VALUE!</v>
      </c>
      <c r="C22" s="21">
        <v>24218</v>
      </c>
      <c r="D22" s="12" t="s">
        <v>33</v>
      </c>
      <c r="E22" s="85">
        <v>12</v>
      </c>
      <c r="F22" s="86">
        <v>52.800000000000004</v>
      </c>
      <c r="G22" s="86">
        <v>49.811320754716981</v>
      </c>
      <c r="H22" s="48">
        <v>0.06</v>
      </c>
      <c r="I22" s="18"/>
      <c r="J22" s="13">
        <f t="shared" si="0"/>
        <v>0</v>
      </c>
      <c r="K22" s="13">
        <f t="shared" si="1"/>
        <v>0</v>
      </c>
      <c r="L22" s="2" t="s">
        <v>34</v>
      </c>
    </row>
    <row r="23" spans="1:12" ht="23.1" customHeight="1" x14ac:dyDescent="0.2">
      <c r="A23" s="75"/>
      <c r="B23" s="60" t="e" vm="10">
        <v>#VALUE!</v>
      </c>
      <c r="C23" s="21">
        <v>24219</v>
      </c>
      <c r="D23" s="12" t="s">
        <v>35</v>
      </c>
      <c r="E23" s="85">
        <v>12</v>
      </c>
      <c r="F23" s="86">
        <v>52.800000000000004</v>
      </c>
      <c r="G23" s="86">
        <v>49.811320754716981</v>
      </c>
      <c r="H23" s="48">
        <v>0.06</v>
      </c>
      <c r="I23" s="18"/>
      <c r="J23" s="13">
        <f t="shared" si="0"/>
        <v>0</v>
      </c>
      <c r="K23" s="13">
        <f t="shared" si="1"/>
        <v>0</v>
      </c>
      <c r="L23" s="2" t="s">
        <v>36</v>
      </c>
    </row>
    <row r="24" spans="1:12" ht="23.1" customHeight="1" x14ac:dyDescent="0.2">
      <c r="A24" s="75"/>
      <c r="B24" s="59" t="e" vm="11">
        <v>#VALUE!</v>
      </c>
      <c r="C24" s="21">
        <v>24220</v>
      </c>
      <c r="D24" s="12" t="s">
        <v>37</v>
      </c>
      <c r="E24" s="85">
        <v>12</v>
      </c>
      <c r="F24" s="86">
        <v>52.800000000000004</v>
      </c>
      <c r="G24" s="86">
        <v>49.811320754716981</v>
      </c>
      <c r="H24" s="48">
        <v>0.06</v>
      </c>
      <c r="I24" s="18"/>
      <c r="J24" s="13">
        <f t="shared" si="0"/>
        <v>0</v>
      </c>
      <c r="K24" s="13">
        <f t="shared" si="1"/>
        <v>0</v>
      </c>
      <c r="L24" s="2" t="s">
        <v>38</v>
      </c>
    </row>
    <row r="25" spans="1:12" ht="23.1" customHeight="1" x14ac:dyDescent="0.2">
      <c r="A25" s="75"/>
      <c r="B25" s="59" t="e" vm="12">
        <v>#VALUE!</v>
      </c>
      <c r="C25" s="21">
        <v>24221</v>
      </c>
      <c r="D25" s="12" t="s">
        <v>39</v>
      </c>
      <c r="E25" s="85">
        <v>12</v>
      </c>
      <c r="F25" s="86">
        <v>52.800000000000004</v>
      </c>
      <c r="G25" s="86">
        <v>49.811320754716981</v>
      </c>
      <c r="H25" s="48">
        <v>0.06</v>
      </c>
      <c r="I25" s="18"/>
      <c r="J25" s="13">
        <f t="shared" si="0"/>
        <v>0</v>
      </c>
      <c r="K25" s="13">
        <f t="shared" si="1"/>
        <v>0</v>
      </c>
      <c r="L25" s="2" t="s">
        <v>40</v>
      </c>
    </row>
    <row r="26" spans="1:12" ht="23.1" customHeight="1" x14ac:dyDescent="0.2">
      <c r="A26" s="75"/>
      <c r="B26" s="59" t="e" vm="13">
        <v>#VALUE!</v>
      </c>
      <c r="C26" s="21">
        <v>24230</v>
      </c>
      <c r="D26" s="12" t="s">
        <v>41</v>
      </c>
      <c r="E26" s="85">
        <v>12</v>
      </c>
      <c r="F26" s="86">
        <v>47.400000000000006</v>
      </c>
      <c r="G26" s="86">
        <v>44.716981132075475</v>
      </c>
      <c r="H26" s="48">
        <v>0.06</v>
      </c>
      <c r="I26" s="18"/>
      <c r="J26" s="13">
        <f t="shared" si="0"/>
        <v>0</v>
      </c>
      <c r="K26" s="13">
        <f t="shared" si="1"/>
        <v>0</v>
      </c>
      <c r="L26" s="2" t="s">
        <v>38</v>
      </c>
    </row>
    <row r="27" spans="1:12" ht="23.1" customHeight="1" x14ac:dyDescent="0.2">
      <c r="A27" s="75"/>
      <c r="B27" s="59" t="e" vm="14">
        <v>#VALUE!</v>
      </c>
      <c r="C27" s="21">
        <v>24231</v>
      </c>
      <c r="D27" s="12" t="s">
        <v>42</v>
      </c>
      <c r="E27" s="85">
        <v>12</v>
      </c>
      <c r="F27" s="86">
        <v>47.400000000000006</v>
      </c>
      <c r="G27" s="86">
        <v>44.716981132075475</v>
      </c>
      <c r="H27" s="48">
        <v>0.06</v>
      </c>
      <c r="I27" s="18"/>
      <c r="J27" s="13">
        <f t="shared" si="0"/>
        <v>0</v>
      </c>
      <c r="K27" s="13">
        <f t="shared" si="1"/>
        <v>0</v>
      </c>
      <c r="L27" s="2" t="s">
        <v>43</v>
      </c>
    </row>
    <row r="28" spans="1:12" ht="23.1" customHeight="1" x14ac:dyDescent="0.2">
      <c r="A28" s="75"/>
      <c r="B28" s="59" t="e" vm="15">
        <v>#VALUE!</v>
      </c>
      <c r="C28" s="21">
        <v>24232</v>
      </c>
      <c r="D28" s="12" t="s">
        <v>44</v>
      </c>
      <c r="E28" s="85">
        <v>12</v>
      </c>
      <c r="F28" s="86">
        <v>47.400000000000006</v>
      </c>
      <c r="G28" s="86">
        <v>44.716981132075475</v>
      </c>
      <c r="H28" s="48">
        <v>0.06</v>
      </c>
      <c r="I28" s="18"/>
      <c r="J28" s="13">
        <f t="shared" si="0"/>
        <v>0</v>
      </c>
      <c r="K28" s="13">
        <f t="shared" si="1"/>
        <v>0</v>
      </c>
      <c r="L28" s="2" t="s">
        <v>45</v>
      </c>
    </row>
    <row r="29" spans="1:12" ht="23.1" customHeight="1" x14ac:dyDescent="0.2">
      <c r="A29" s="75"/>
      <c r="B29" s="59" t="e" vm="16">
        <v>#VALUE!</v>
      </c>
      <c r="C29" s="21">
        <v>24233</v>
      </c>
      <c r="D29" s="12" t="s">
        <v>46</v>
      </c>
      <c r="E29" s="85">
        <v>12</v>
      </c>
      <c r="F29" s="86">
        <v>47.400000000000006</v>
      </c>
      <c r="G29" s="86">
        <v>44.716981132075475</v>
      </c>
      <c r="H29" s="48">
        <v>0.06</v>
      </c>
      <c r="I29" s="18"/>
      <c r="J29" s="13">
        <f t="shared" si="0"/>
        <v>0</v>
      </c>
      <c r="K29" s="13">
        <f t="shared" si="1"/>
        <v>0</v>
      </c>
      <c r="L29" s="2" t="s">
        <v>47</v>
      </c>
    </row>
    <row r="30" spans="1:12" ht="23.1" customHeight="1" x14ac:dyDescent="0.2">
      <c r="A30" s="75"/>
      <c r="B30" s="59" t="e" vm="17">
        <v>#VALUE!</v>
      </c>
      <c r="C30" s="21">
        <v>24240</v>
      </c>
      <c r="D30" s="12" t="s">
        <v>48</v>
      </c>
      <c r="E30" s="85">
        <v>12</v>
      </c>
      <c r="F30" s="86">
        <v>47.400000000000006</v>
      </c>
      <c r="G30" s="86">
        <v>44.716981132075475</v>
      </c>
      <c r="H30" s="48">
        <v>0.06</v>
      </c>
      <c r="I30" s="18"/>
      <c r="J30" s="13">
        <f t="shared" si="0"/>
        <v>0</v>
      </c>
      <c r="K30" s="13">
        <f t="shared" si="1"/>
        <v>0</v>
      </c>
      <c r="L30" s="2" t="s">
        <v>49</v>
      </c>
    </row>
    <row r="31" spans="1:12" ht="23.1" customHeight="1" x14ac:dyDescent="0.2">
      <c r="A31" s="75"/>
      <c r="B31" s="59" t="e" vm="18">
        <v>#VALUE!</v>
      </c>
      <c r="C31" s="21">
        <v>24284</v>
      </c>
      <c r="D31" s="12" t="s">
        <v>50</v>
      </c>
      <c r="E31" s="85">
        <v>20</v>
      </c>
      <c r="F31" s="86">
        <v>96</v>
      </c>
      <c r="G31" s="86">
        <v>90.566037735849051</v>
      </c>
      <c r="H31" s="53">
        <v>0.06</v>
      </c>
      <c r="I31" s="18"/>
      <c r="J31" s="13">
        <f t="shared" si="0"/>
        <v>0</v>
      </c>
      <c r="K31" s="13">
        <f t="shared" si="1"/>
        <v>0</v>
      </c>
      <c r="L31" s="2" t="s">
        <v>51</v>
      </c>
    </row>
    <row r="32" spans="1:12" ht="23.1" customHeight="1" x14ac:dyDescent="0.2">
      <c r="A32" s="75"/>
      <c r="B32" s="59" t="e" vm="19">
        <v>#VALUE!</v>
      </c>
      <c r="C32" s="21">
        <v>24286</v>
      </c>
      <c r="D32" s="12" t="s">
        <v>52</v>
      </c>
      <c r="E32" s="85">
        <v>20</v>
      </c>
      <c r="F32" s="86">
        <v>96</v>
      </c>
      <c r="G32" s="86">
        <v>90.566037735849051</v>
      </c>
      <c r="H32" s="53">
        <v>0.06</v>
      </c>
      <c r="I32" s="18"/>
      <c r="J32" s="13">
        <f t="shared" si="0"/>
        <v>0</v>
      </c>
      <c r="K32" s="13">
        <f t="shared" si="1"/>
        <v>0</v>
      </c>
      <c r="L32" s="2" t="s">
        <v>23</v>
      </c>
    </row>
    <row r="33" spans="1:12" ht="23.1" customHeight="1" x14ac:dyDescent="0.2">
      <c r="A33" s="76"/>
      <c r="B33" s="61" t="e" vm="20">
        <v>#VALUE!</v>
      </c>
      <c r="C33" s="33">
        <v>24291</v>
      </c>
      <c r="D33" s="34" t="s">
        <v>53</v>
      </c>
      <c r="E33" s="87">
        <v>20</v>
      </c>
      <c r="F33" s="116">
        <v>105</v>
      </c>
      <c r="G33" s="88">
        <v>99.056603773584897</v>
      </c>
      <c r="H33" s="49">
        <v>0.06</v>
      </c>
      <c r="I33" s="35"/>
      <c r="J33" s="15">
        <f t="shared" si="0"/>
        <v>0</v>
      </c>
      <c r="K33" s="15">
        <f t="shared" si="1"/>
        <v>0</v>
      </c>
      <c r="L33" s="8" t="s">
        <v>54</v>
      </c>
    </row>
    <row r="34" spans="1:12" ht="23.1" customHeight="1" x14ac:dyDescent="0.2">
      <c r="A34" s="99"/>
      <c r="B34" s="111" t="e" vm="21">
        <v>#VALUE!</v>
      </c>
      <c r="C34" s="112">
        <v>83014</v>
      </c>
      <c r="D34" s="113" t="s">
        <v>55</v>
      </c>
      <c r="E34" s="103">
        <v>10</v>
      </c>
      <c r="F34" s="114">
        <v>39</v>
      </c>
      <c r="G34" s="114">
        <v>36.79</v>
      </c>
      <c r="H34" s="115">
        <v>0.06</v>
      </c>
      <c r="I34" s="105"/>
      <c r="J34" s="15">
        <f t="shared" si="0"/>
        <v>0</v>
      </c>
      <c r="K34" s="15">
        <f t="shared" si="1"/>
        <v>0</v>
      </c>
      <c r="L34" s="106" t="s">
        <v>56</v>
      </c>
    </row>
    <row r="35" spans="1:12" ht="23.1" customHeight="1" x14ac:dyDescent="0.2">
      <c r="A35" s="99"/>
      <c r="B35" s="111" t="e" vm="22">
        <v>#VALUE!</v>
      </c>
      <c r="C35" s="112">
        <v>83015</v>
      </c>
      <c r="D35" s="113" t="s">
        <v>57</v>
      </c>
      <c r="E35" s="103">
        <v>10</v>
      </c>
      <c r="F35" s="114">
        <v>39</v>
      </c>
      <c r="G35" s="114">
        <v>36.79</v>
      </c>
      <c r="H35" s="115">
        <v>0.06</v>
      </c>
      <c r="I35" s="105"/>
      <c r="J35" s="15">
        <f t="shared" si="0"/>
        <v>0</v>
      </c>
      <c r="K35" s="15">
        <f t="shared" si="1"/>
        <v>0</v>
      </c>
      <c r="L35" s="106" t="s">
        <v>56</v>
      </c>
    </row>
    <row r="36" spans="1:12" ht="23.1" customHeight="1" x14ac:dyDescent="0.2">
      <c r="A36" s="99"/>
      <c r="B36" s="111" t="e" vm="23">
        <v>#VALUE!</v>
      </c>
      <c r="C36" s="112">
        <v>83016</v>
      </c>
      <c r="D36" s="113" t="s">
        <v>58</v>
      </c>
      <c r="E36" s="103">
        <v>10</v>
      </c>
      <c r="F36" s="114">
        <v>39</v>
      </c>
      <c r="G36" s="114">
        <v>36.79</v>
      </c>
      <c r="H36" s="115">
        <v>0.06</v>
      </c>
      <c r="I36" s="105"/>
      <c r="J36" s="15">
        <f t="shared" si="0"/>
        <v>0</v>
      </c>
      <c r="K36" s="15">
        <f t="shared" si="1"/>
        <v>0</v>
      </c>
      <c r="L36" s="106" t="s">
        <v>56</v>
      </c>
    </row>
    <row r="37" spans="1:12" ht="23.1" customHeight="1" x14ac:dyDescent="0.2">
      <c r="A37" s="99"/>
      <c r="B37" s="111" t="e" vm="24">
        <v>#VALUE!</v>
      </c>
      <c r="C37" s="112">
        <v>83017</v>
      </c>
      <c r="D37" s="113" t="s">
        <v>59</v>
      </c>
      <c r="E37" s="103">
        <v>10</v>
      </c>
      <c r="F37" s="114">
        <v>39</v>
      </c>
      <c r="G37" s="114">
        <v>36.79</v>
      </c>
      <c r="H37" s="115">
        <v>0.06</v>
      </c>
      <c r="I37" s="105"/>
      <c r="J37" s="15">
        <f t="shared" si="0"/>
        <v>0</v>
      </c>
      <c r="K37" s="15">
        <f t="shared" si="1"/>
        <v>0</v>
      </c>
      <c r="L37" s="106" t="s">
        <v>56</v>
      </c>
    </row>
    <row r="38" spans="1:12" ht="14.45" customHeight="1" x14ac:dyDescent="0.25">
      <c r="A38" s="77"/>
      <c r="B38" s="36" t="s">
        <v>60</v>
      </c>
      <c r="C38" s="28"/>
      <c r="D38" s="28"/>
      <c r="E38" s="50"/>
      <c r="F38" s="89"/>
      <c r="G38" s="89"/>
      <c r="H38" s="50"/>
      <c r="I38" s="28"/>
      <c r="J38" s="28"/>
      <c r="K38" s="30"/>
      <c r="L38" s="31"/>
    </row>
    <row r="39" spans="1:12" ht="23.1" customHeight="1" x14ac:dyDescent="0.2">
      <c r="A39" s="74"/>
      <c r="B39" s="4" t="e" vm="25">
        <v>#VALUE!</v>
      </c>
      <c r="C39" s="19">
        <v>24534</v>
      </c>
      <c r="D39" s="20" t="s">
        <v>61</v>
      </c>
      <c r="E39" s="83">
        <v>6</v>
      </c>
      <c r="F39" s="84">
        <f>4.4*6</f>
        <v>26.400000000000002</v>
      </c>
      <c r="G39" s="84">
        <f>F39/1.06</f>
        <v>24.90566037735849</v>
      </c>
      <c r="H39" s="47">
        <v>0.06</v>
      </c>
      <c r="I39" s="17"/>
      <c r="J39" s="13">
        <f t="shared" si="0"/>
        <v>0</v>
      </c>
      <c r="K39" s="13">
        <f t="shared" si="1"/>
        <v>0</v>
      </c>
      <c r="L39" s="11" t="s">
        <v>62</v>
      </c>
    </row>
    <row r="40" spans="1:12" ht="23.1" customHeight="1" x14ac:dyDescent="0.2">
      <c r="A40" s="75"/>
      <c r="B40" s="5" t="e" vm="26">
        <v>#VALUE!</v>
      </c>
      <c r="C40" s="21">
        <v>24553</v>
      </c>
      <c r="D40" s="12" t="s">
        <v>63</v>
      </c>
      <c r="E40" s="85">
        <v>10</v>
      </c>
      <c r="F40" s="86">
        <v>83.5</v>
      </c>
      <c r="G40" s="86">
        <v>78.773584905660371</v>
      </c>
      <c r="H40" s="48">
        <v>0.06</v>
      </c>
      <c r="I40" s="18"/>
      <c r="J40" s="13">
        <f t="shared" si="0"/>
        <v>0</v>
      </c>
      <c r="K40" s="13">
        <f t="shared" si="1"/>
        <v>0</v>
      </c>
      <c r="L40" s="2" t="s">
        <v>64</v>
      </c>
    </row>
    <row r="41" spans="1:12" ht="23.1" customHeight="1" x14ac:dyDescent="0.2">
      <c r="A41" s="75"/>
      <c r="B41" s="5" t="e" vm="27">
        <v>#VALUE!</v>
      </c>
      <c r="C41" s="21">
        <v>24532</v>
      </c>
      <c r="D41" s="12" t="s">
        <v>65</v>
      </c>
      <c r="E41" s="85">
        <v>6</v>
      </c>
      <c r="F41" s="86">
        <v>28.5</v>
      </c>
      <c r="G41" s="86">
        <v>26.886792452830186</v>
      </c>
      <c r="H41" s="48">
        <v>0.06</v>
      </c>
      <c r="I41" s="18"/>
      <c r="J41" s="13">
        <f t="shared" si="0"/>
        <v>0</v>
      </c>
      <c r="K41" s="13">
        <f t="shared" si="1"/>
        <v>0</v>
      </c>
      <c r="L41" s="2" t="s">
        <v>45</v>
      </c>
    </row>
    <row r="42" spans="1:12" ht="23.1" customHeight="1" x14ac:dyDescent="0.2">
      <c r="A42" s="75"/>
      <c r="B42" s="5" t="e" vm="28">
        <v>#VALUE!</v>
      </c>
      <c r="C42" s="21">
        <v>24541</v>
      </c>
      <c r="D42" s="12" t="s">
        <v>66</v>
      </c>
      <c r="E42" s="85">
        <v>6</v>
      </c>
      <c r="F42" s="86">
        <f>4.4*6</f>
        <v>26.400000000000002</v>
      </c>
      <c r="G42" s="86">
        <f>F42/1.06</f>
        <v>24.90566037735849</v>
      </c>
      <c r="H42" s="48">
        <v>0.06</v>
      </c>
      <c r="I42" s="18"/>
      <c r="J42" s="13">
        <f t="shared" si="0"/>
        <v>0</v>
      </c>
      <c r="K42" s="13">
        <f t="shared" si="1"/>
        <v>0</v>
      </c>
      <c r="L42" s="2" t="s">
        <v>67</v>
      </c>
    </row>
    <row r="43" spans="1:12" ht="23.1" customHeight="1" x14ac:dyDescent="0.2">
      <c r="A43" s="75"/>
      <c r="B43" s="5" t="e" vm="29">
        <v>#VALUE!</v>
      </c>
      <c r="C43" s="21">
        <v>88489</v>
      </c>
      <c r="D43" s="12" t="s">
        <v>68</v>
      </c>
      <c r="E43" s="85">
        <v>6</v>
      </c>
      <c r="F43" s="86">
        <f>4.65*6</f>
        <v>27.900000000000002</v>
      </c>
      <c r="G43" s="86">
        <f>F43/1.06</f>
        <v>26.320754716981131</v>
      </c>
      <c r="H43" s="48">
        <v>0.06</v>
      </c>
      <c r="I43" s="18"/>
      <c r="J43" s="13">
        <f t="shared" si="0"/>
        <v>0</v>
      </c>
      <c r="K43" s="13">
        <f t="shared" si="1"/>
        <v>0</v>
      </c>
      <c r="L43" s="2" t="s">
        <v>69</v>
      </c>
    </row>
    <row r="44" spans="1:12" ht="23.1" customHeight="1" x14ac:dyDescent="0.2">
      <c r="A44" s="75"/>
      <c r="B44" s="5" t="e" vm="30">
        <v>#VALUE!</v>
      </c>
      <c r="C44" s="21">
        <v>24561</v>
      </c>
      <c r="D44" s="12" t="s">
        <v>70</v>
      </c>
      <c r="E44" s="85">
        <v>12</v>
      </c>
      <c r="F44" s="86">
        <v>131.39999999999998</v>
      </c>
      <c r="G44" s="86">
        <v>123.96226415094337</v>
      </c>
      <c r="H44" s="48">
        <v>0.06</v>
      </c>
      <c r="I44" s="18"/>
      <c r="J44" s="13">
        <f t="shared" si="0"/>
        <v>0</v>
      </c>
      <c r="K44" s="13">
        <f t="shared" si="1"/>
        <v>0</v>
      </c>
      <c r="L44" s="2" t="s">
        <v>67</v>
      </c>
    </row>
    <row r="45" spans="1:12" ht="23.1" customHeight="1" x14ac:dyDescent="0.2">
      <c r="A45" s="75"/>
      <c r="B45" s="5" t="e" vm="31">
        <v>#VALUE!</v>
      </c>
      <c r="C45" s="21">
        <v>24551</v>
      </c>
      <c r="D45" s="12" t="s">
        <v>71</v>
      </c>
      <c r="E45" s="85">
        <v>6</v>
      </c>
      <c r="F45" s="86">
        <v>77.699999999999989</v>
      </c>
      <c r="G45" s="86">
        <v>73.301886792452819</v>
      </c>
      <c r="H45" s="48">
        <v>0.06</v>
      </c>
      <c r="I45" s="18"/>
      <c r="J45" s="13">
        <f t="shared" si="0"/>
        <v>0</v>
      </c>
      <c r="K45" s="13">
        <f t="shared" si="1"/>
        <v>0</v>
      </c>
      <c r="L45" s="2" t="s">
        <v>72</v>
      </c>
    </row>
    <row r="46" spans="1:12" ht="23.1" customHeight="1" x14ac:dyDescent="0.2">
      <c r="A46" s="75"/>
      <c r="B46" s="5" t="e" vm="32">
        <v>#VALUE!</v>
      </c>
      <c r="C46" s="21" t="s">
        <v>73</v>
      </c>
      <c r="D46" s="12" t="s">
        <v>74</v>
      </c>
      <c r="E46" s="85">
        <v>1</v>
      </c>
      <c r="F46" s="86">
        <v>97</v>
      </c>
      <c r="G46" s="86">
        <f>F46/1.06</f>
        <v>91.50943396226414</v>
      </c>
      <c r="H46" s="48">
        <v>0.06</v>
      </c>
      <c r="I46" s="18"/>
      <c r="J46" s="13">
        <f t="shared" si="0"/>
        <v>0</v>
      </c>
      <c r="K46" s="13">
        <f t="shared" si="1"/>
        <v>0</v>
      </c>
      <c r="L46" s="2" t="s">
        <v>75</v>
      </c>
    </row>
    <row r="47" spans="1:12" ht="23.1" customHeight="1" x14ac:dyDescent="0.2">
      <c r="A47" s="75"/>
      <c r="B47" s="5" t="e" vm="33">
        <v>#VALUE!</v>
      </c>
      <c r="C47" s="21" t="s">
        <v>76</v>
      </c>
      <c r="D47" s="12" t="s">
        <v>77</v>
      </c>
      <c r="E47" s="85">
        <v>1</v>
      </c>
      <c r="F47" s="86">
        <v>94</v>
      </c>
      <c r="G47" s="86">
        <f>F47/1.06</f>
        <v>88.679245283018858</v>
      </c>
      <c r="H47" s="48">
        <v>0.06</v>
      </c>
      <c r="I47" s="18"/>
      <c r="J47" s="13">
        <f t="shared" si="0"/>
        <v>0</v>
      </c>
      <c r="K47" s="13">
        <f t="shared" si="1"/>
        <v>0</v>
      </c>
      <c r="L47" s="2" t="s">
        <v>75</v>
      </c>
    </row>
    <row r="48" spans="1:12" ht="23.1" customHeight="1" x14ac:dyDescent="0.2">
      <c r="A48" s="75"/>
      <c r="B48" s="5" t="e" vm="34">
        <v>#VALUE!</v>
      </c>
      <c r="C48" s="21">
        <v>88479</v>
      </c>
      <c r="D48" s="12" t="s">
        <v>78</v>
      </c>
      <c r="E48" s="85">
        <v>6</v>
      </c>
      <c r="F48" s="86">
        <f>4.5*6</f>
        <v>27</v>
      </c>
      <c r="G48" s="86">
        <f>F48/1.06</f>
        <v>25.471698113207545</v>
      </c>
      <c r="H48" s="48">
        <v>0.06</v>
      </c>
      <c r="I48" s="18"/>
      <c r="J48" s="13">
        <f t="shared" si="0"/>
        <v>0</v>
      </c>
      <c r="K48" s="13">
        <f t="shared" si="1"/>
        <v>0</v>
      </c>
      <c r="L48" s="2" t="s">
        <v>79</v>
      </c>
    </row>
    <row r="49" spans="1:12" ht="23.1" customHeight="1" x14ac:dyDescent="0.2">
      <c r="A49" s="76"/>
      <c r="B49" s="32" t="e" vm="35">
        <v>#VALUE!</v>
      </c>
      <c r="C49" s="33">
        <v>88388</v>
      </c>
      <c r="D49" s="34" t="s">
        <v>80</v>
      </c>
      <c r="E49" s="87">
        <v>6</v>
      </c>
      <c r="F49" s="88">
        <f>4.65*6</f>
        <v>27.900000000000002</v>
      </c>
      <c r="G49" s="88">
        <f>F49/1.06</f>
        <v>26.320754716981131</v>
      </c>
      <c r="H49" s="49">
        <v>0.06</v>
      </c>
      <c r="I49" s="35"/>
      <c r="J49" s="15">
        <f t="shared" si="0"/>
        <v>0</v>
      </c>
      <c r="K49" s="15">
        <f t="shared" si="1"/>
        <v>0</v>
      </c>
      <c r="L49" s="8" t="s">
        <v>67</v>
      </c>
    </row>
    <row r="50" spans="1:12" ht="14.45" customHeight="1" x14ac:dyDescent="0.25">
      <c r="A50" s="78"/>
      <c r="B50" s="41" t="s">
        <v>81</v>
      </c>
      <c r="C50" s="42"/>
      <c r="D50" s="42"/>
      <c r="E50" s="51"/>
      <c r="F50" s="90"/>
      <c r="G50" s="90"/>
      <c r="H50" s="51"/>
      <c r="I50" s="42"/>
      <c r="J50" s="42"/>
      <c r="K50" s="43"/>
      <c r="L50" s="44"/>
    </row>
    <row r="51" spans="1:12" ht="14.45" customHeight="1" x14ac:dyDescent="0.25">
      <c r="A51" s="77"/>
      <c r="B51" s="36" t="s">
        <v>82</v>
      </c>
      <c r="C51" s="28"/>
      <c r="D51" s="28"/>
      <c r="E51" s="50"/>
      <c r="F51" s="89"/>
      <c r="G51" s="89"/>
      <c r="H51" s="50"/>
      <c r="I51" s="28"/>
      <c r="J51" s="28"/>
      <c r="K51" s="30"/>
      <c r="L51" s="31"/>
    </row>
    <row r="52" spans="1:12" ht="23.1" customHeight="1" x14ac:dyDescent="0.2">
      <c r="A52" s="74"/>
      <c r="B52" s="4" t="e" vm="36">
        <v>#VALUE!</v>
      </c>
      <c r="C52" s="19">
        <v>25300</v>
      </c>
      <c r="D52" s="20" t="s">
        <v>83</v>
      </c>
      <c r="E52" s="83">
        <v>24</v>
      </c>
      <c r="F52" s="84">
        <v>42</v>
      </c>
      <c r="G52" s="84">
        <v>39.622641509433961</v>
      </c>
      <c r="H52" s="47">
        <v>0.06</v>
      </c>
      <c r="I52" s="17"/>
      <c r="J52" s="13">
        <f t="shared" ref="J52:J101" si="2">I52*G52</f>
        <v>0</v>
      </c>
      <c r="K52" s="13">
        <f t="shared" si="1"/>
        <v>0</v>
      </c>
      <c r="L52" s="11" t="s">
        <v>84</v>
      </c>
    </row>
    <row r="53" spans="1:12" ht="23.1" customHeight="1" x14ac:dyDescent="0.2">
      <c r="A53" s="75"/>
      <c r="B53" s="5" t="e" vm="37">
        <v>#VALUE!</v>
      </c>
      <c r="C53" s="21">
        <v>25301</v>
      </c>
      <c r="D53" s="12" t="s">
        <v>85</v>
      </c>
      <c r="E53" s="85">
        <v>24</v>
      </c>
      <c r="F53" s="86">
        <v>42</v>
      </c>
      <c r="G53" s="86">
        <v>39.622641509433961</v>
      </c>
      <c r="H53" s="48">
        <v>0.06</v>
      </c>
      <c r="I53" s="18"/>
      <c r="J53" s="13">
        <f t="shared" si="2"/>
        <v>0</v>
      </c>
      <c r="K53" s="13">
        <f t="shared" si="1"/>
        <v>0</v>
      </c>
      <c r="L53" s="2" t="s">
        <v>86</v>
      </c>
    </row>
    <row r="54" spans="1:12" ht="23.1" customHeight="1" x14ac:dyDescent="0.2">
      <c r="A54" s="75"/>
      <c r="B54" s="5" t="e" vm="38">
        <v>#VALUE!</v>
      </c>
      <c r="C54" s="21">
        <v>25302</v>
      </c>
      <c r="D54" s="12" t="s">
        <v>87</v>
      </c>
      <c r="E54" s="85">
        <v>45</v>
      </c>
      <c r="F54" s="86">
        <v>27</v>
      </c>
      <c r="G54" s="86">
        <v>25.471698113207545</v>
      </c>
      <c r="H54" s="53">
        <v>0.06</v>
      </c>
      <c r="I54" s="18"/>
      <c r="J54" s="13">
        <f t="shared" si="2"/>
        <v>0</v>
      </c>
      <c r="K54" s="13">
        <f t="shared" si="1"/>
        <v>0</v>
      </c>
      <c r="L54" s="2" t="s">
        <v>88</v>
      </c>
    </row>
    <row r="55" spans="1:12" ht="23.1" customHeight="1" x14ac:dyDescent="0.2">
      <c r="A55" s="75"/>
      <c r="B55" s="5" t="e" vm="39">
        <v>#VALUE!</v>
      </c>
      <c r="C55" s="21">
        <v>25310</v>
      </c>
      <c r="D55" s="12" t="s">
        <v>89</v>
      </c>
      <c r="E55" s="85">
        <v>35</v>
      </c>
      <c r="F55" s="86">
        <v>24.5</v>
      </c>
      <c r="G55" s="86">
        <v>23.113207547169811</v>
      </c>
      <c r="H55" s="48">
        <v>0.06</v>
      </c>
      <c r="I55" s="18"/>
      <c r="J55" s="13">
        <f t="shared" si="2"/>
        <v>0</v>
      </c>
      <c r="K55" s="13">
        <f t="shared" si="1"/>
        <v>0</v>
      </c>
      <c r="L55" s="2" t="s">
        <v>90</v>
      </c>
    </row>
    <row r="56" spans="1:12" ht="23.1" customHeight="1" x14ac:dyDescent="0.2">
      <c r="A56" s="75"/>
      <c r="B56" s="5" t="e" vm="40">
        <v>#VALUE!</v>
      </c>
      <c r="C56" s="21">
        <v>25314</v>
      </c>
      <c r="D56" s="12" t="s">
        <v>91</v>
      </c>
      <c r="E56" s="85">
        <v>28</v>
      </c>
      <c r="F56" s="86">
        <v>44.800000000000004</v>
      </c>
      <c r="G56" s="86">
        <v>42.264150943396231</v>
      </c>
      <c r="H56" s="48">
        <v>0.06</v>
      </c>
      <c r="I56" s="18"/>
      <c r="J56" s="13">
        <f t="shared" si="2"/>
        <v>0</v>
      </c>
      <c r="K56" s="13">
        <f t="shared" si="1"/>
        <v>0</v>
      </c>
      <c r="L56" s="2" t="s">
        <v>92</v>
      </c>
    </row>
    <row r="57" spans="1:12" ht="23.1" customHeight="1" x14ac:dyDescent="0.2">
      <c r="A57" s="75"/>
      <c r="B57" s="5" t="e" vm="41">
        <v>#VALUE!</v>
      </c>
      <c r="C57" s="21">
        <v>25315</v>
      </c>
      <c r="D57" s="12" t="s">
        <v>93</v>
      </c>
      <c r="E57" s="85">
        <v>28</v>
      </c>
      <c r="F57" s="86">
        <v>47.6</v>
      </c>
      <c r="G57" s="86">
        <v>44.905660377358487</v>
      </c>
      <c r="H57" s="48">
        <v>0.06</v>
      </c>
      <c r="I57" s="18"/>
      <c r="J57" s="13">
        <f t="shared" si="2"/>
        <v>0</v>
      </c>
      <c r="K57" s="13">
        <f t="shared" si="1"/>
        <v>0</v>
      </c>
      <c r="L57" s="2" t="s">
        <v>94</v>
      </c>
    </row>
    <row r="58" spans="1:12" ht="23.1" customHeight="1" x14ac:dyDescent="0.2">
      <c r="A58" s="75"/>
      <c r="B58" s="5" t="e" vm="42">
        <v>#VALUE!</v>
      </c>
      <c r="C58" s="21">
        <v>25317</v>
      </c>
      <c r="D58" s="12" t="s">
        <v>95</v>
      </c>
      <c r="E58" s="85">
        <v>45</v>
      </c>
      <c r="F58" s="86">
        <v>29.25</v>
      </c>
      <c r="G58" s="86">
        <v>27.59433962264151</v>
      </c>
      <c r="H58" s="48">
        <v>0.06</v>
      </c>
      <c r="I58" s="18"/>
      <c r="J58" s="13">
        <f t="shared" si="2"/>
        <v>0</v>
      </c>
      <c r="K58" s="13">
        <f t="shared" si="1"/>
        <v>0</v>
      </c>
      <c r="L58" s="2" t="s">
        <v>96</v>
      </c>
    </row>
    <row r="59" spans="1:12" ht="23.1" customHeight="1" x14ac:dyDescent="0.2">
      <c r="A59" s="75"/>
      <c r="B59" s="5" t="e" vm="43">
        <v>#VALUE!</v>
      </c>
      <c r="C59" s="21">
        <v>26489</v>
      </c>
      <c r="D59" s="12" t="s">
        <v>97</v>
      </c>
      <c r="E59" s="85">
        <v>9</v>
      </c>
      <c r="F59" s="86">
        <v>20.7</v>
      </c>
      <c r="G59" s="86">
        <v>19.528301886792452</v>
      </c>
      <c r="H59" s="53">
        <v>0.06</v>
      </c>
      <c r="I59" s="18"/>
      <c r="J59" s="13">
        <f t="shared" si="2"/>
        <v>0</v>
      </c>
      <c r="K59" s="13">
        <f t="shared" si="1"/>
        <v>0</v>
      </c>
      <c r="L59" s="2" t="s">
        <v>98</v>
      </c>
    </row>
    <row r="60" spans="1:12" ht="23.1" customHeight="1" x14ac:dyDescent="0.2">
      <c r="A60" s="75"/>
      <c r="B60" s="5" t="e" vm="44">
        <v>#VALUE!</v>
      </c>
      <c r="C60" s="21">
        <v>47910</v>
      </c>
      <c r="D60" s="12" t="s">
        <v>99</v>
      </c>
      <c r="E60" s="85">
        <v>6</v>
      </c>
      <c r="F60" s="86">
        <f>4.95*6</f>
        <v>29.700000000000003</v>
      </c>
      <c r="G60" s="86">
        <f>F60/1.06</f>
        <v>28.018867924528305</v>
      </c>
      <c r="H60" s="48">
        <v>0.06</v>
      </c>
      <c r="I60" s="18"/>
      <c r="J60" s="13">
        <f t="shared" si="2"/>
        <v>0</v>
      </c>
      <c r="K60" s="13">
        <f t="shared" si="1"/>
        <v>0</v>
      </c>
      <c r="L60" s="2" t="s">
        <v>100</v>
      </c>
    </row>
    <row r="61" spans="1:12" ht="23.1" customHeight="1" x14ac:dyDescent="0.2">
      <c r="A61" s="75"/>
      <c r="B61" s="5" t="e" vm="45">
        <v>#VALUE!</v>
      </c>
      <c r="C61" s="21">
        <v>25012</v>
      </c>
      <c r="D61" s="12" t="s">
        <v>101</v>
      </c>
      <c r="E61" s="85">
        <v>1</v>
      </c>
      <c r="F61" s="86">
        <v>14.9</v>
      </c>
      <c r="G61" s="86">
        <v>14.056603773584905</v>
      </c>
      <c r="H61" s="48">
        <v>0.06</v>
      </c>
      <c r="I61" s="18"/>
      <c r="J61" s="13">
        <f t="shared" si="2"/>
        <v>0</v>
      </c>
      <c r="K61" s="13">
        <f t="shared" si="1"/>
        <v>0</v>
      </c>
      <c r="L61" s="2" t="s">
        <v>102</v>
      </c>
    </row>
    <row r="62" spans="1:12" ht="23.1" customHeight="1" x14ac:dyDescent="0.2">
      <c r="A62" s="75"/>
      <c r="B62" s="5" t="e" vm="46">
        <v>#VALUE!</v>
      </c>
      <c r="C62" s="21">
        <v>25011</v>
      </c>
      <c r="D62" s="12" t="s">
        <v>103</v>
      </c>
      <c r="E62" s="85">
        <v>9</v>
      </c>
      <c r="F62" s="86">
        <v>43.65</v>
      </c>
      <c r="G62" s="86">
        <v>41.179245283018865</v>
      </c>
      <c r="H62" s="48">
        <v>0.06</v>
      </c>
      <c r="I62" s="18"/>
      <c r="J62" s="13">
        <f t="shared" si="2"/>
        <v>0</v>
      </c>
      <c r="K62" s="13">
        <f t="shared" si="1"/>
        <v>0</v>
      </c>
      <c r="L62" s="2" t="s">
        <v>104</v>
      </c>
    </row>
    <row r="63" spans="1:12" ht="23.1" customHeight="1" x14ac:dyDescent="0.2">
      <c r="A63" s="75"/>
      <c r="B63" s="5" t="e" vm="47">
        <v>#VALUE!</v>
      </c>
      <c r="C63" s="21">
        <v>47904</v>
      </c>
      <c r="D63" s="12" t="s">
        <v>105</v>
      </c>
      <c r="E63" s="85">
        <v>6</v>
      </c>
      <c r="F63" s="86">
        <f>6*5.2</f>
        <v>31.200000000000003</v>
      </c>
      <c r="G63" s="86">
        <f>F63/1.06</f>
        <v>29.433962264150946</v>
      </c>
      <c r="H63" s="53">
        <v>0.06</v>
      </c>
      <c r="I63" s="18"/>
      <c r="J63" s="13">
        <f t="shared" si="2"/>
        <v>0</v>
      </c>
      <c r="K63" s="13">
        <f t="shared" si="1"/>
        <v>0</v>
      </c>
      <c r="L63" s="2" t="s">
        <v>106</v>
      </c>
    </row>
    <row r="64" spans="1:12" ht="23.1" customHeight="1" x14ac:dyDescent="0.2">
      <c r="A64" s="75"/>
      <c r="B64" s="5" t="e" vm="48">
        <v>#VALUE!</v>
      </c>
      <c r="C64" s="21">
        <v>47905</v>
      </c>
      <c r="D64" s="12" t="s">
        <v>107</v>
      </c>
      <c r="E64" s="85">
        <v>6</v>
      </c>
      <c r="F64" s="86">
        <f t="shared" ref="F64:F65" si="3">6*5.2</f>
        <v>31.200000000000003</v>
      </c>
      <c r="G64" s="86">
        <f t="shared" ref="G64:G65" si="4">F64/1.06</f>
        <v>29.433962264150946</v>
      </c>
      <c r="H64" s="48">
        <v>0.06</v>
      </c>
      <c r="I64" s="18"/>
      <c r="J64" s="13">
        <f t="shared" si="2"/>
        <v>0</v>
      </c>
      <c r="K64" s="13">
        <f t="shared" si="1"/>
        <v>0</v>
      </c>
      <c r="L64" s="2" t="s">
        <v>108</v>
      </c>
    </row>
    <row r="65" spans="1:12" ht="23.1" customHeight="1" x14ac:dyDescent="0.2">
      <c r="A65" s="75"/>
      <c r="B65" s="5" t="e" vm="49">
        <v>#VALUE!</v>
      </c>
      <c r="C65" s="21">
        <v>47916</v>
      </c>
      <c r="D65" s="12" t="s">
        <v>109</v>
      </c>
      <c r="E65" s="85">
        <v>6</v>
      </c>
      <c r="F65" s="86">
        <f t="shared" si="3"/>
        <v>31.200000000000003</v>
      </c>
      <c r="G65" s="86">
        <f t="shared" si="4"/>
        <v>29.433962264150946</v>
      </c>
      <c r="H65" s="48">
        <v>0.06</v>
      </c>
      <c r="I65" s="18"/>
      <c r="J65" s="13">
        <f t="shared" si="2"/>
        <v>0</v>
      </c>
      <c r="K65" s="13">
        <f t="shared" si="1"/>
        <v>0</v>
      </c>
      <c r="L65" s="2" t="s">
        <v>110</v>
      </c>
    </row>
    <row r="66" spans="1:12" ht="23.1" customHeight="1" x14ac:dyDescent="0.2">
      <c r="A66" s="75"/>
      <c r="B66" s="5" t="e" vm="50">
        <v>#VALUE!</v>
      </c>
      <c r="C66" s="21">
        <v>47969</v>
      </c>
      <c r="D66" s="12" t="s">
        <v>111</v>
      </c>
      <c r="E66" s="85">
        <v>6</v>
      </c>
      <c r="F66" s="86">
        <f>6*5.2</f>
        <v>31.200000000000003</v>
      </c>
      <c r="G66" s="86">
        <f>F66/1.06</f>
        <v>29.433962264150946</v>
      </c>
      <c r="H66" s="48">
        <v>0.06</v>
      </c>
      <c r="I66" s="18"/>
      <c r="J66" s="13">
        <f t="shared" si="2"/>
        <v>0</v>
      </c>
      <c r="K66" s="13">
        <f t="shared" si="1"/>
        <v>0</v>
      </c>
      <c r="L66" s="2" t="s">
        <v>110</v>
      </c>
    </row>
    <row r="67" spans="1:12" ht="23.1" customHeight="1" x14ac:dyDescent="0.2">
      <c r="A67" s="75"/>
      <c r="B67" s="5" t="e" vm="51">
        <v>#VALUE!</v>
      </c>
      <c r="C67" s="21">
        <v>47971</v>
      </c>
      <c r="D67" s="12" t="s">
        <v>112</v>
      </c>
      <c r="E67" s="85">
        <v>6</v>
      </c>
      <c r="F67" s="86">
        <f>4.75*6</f>
        <v>28.5</v>
      </c>
      <c r="G67" s="86">
        <f>F67/1.06</f>
        <v>26.886792452830186</v>
      </c>
      <c r="H67" s="48">
        <v>0.06</v>
      </c>
      <c r="I67" s="18"/>
      <c r="J67" s="13">
        <f t="shared" si="2"/>
        <v>0</v>
      </c>
      <c r="K67" s="13">
        <f t="shared" si="1"/>
        <v>0</v>
      </c>
      <c r="L67" s="2" t="s">
        <v>113</v>
      </c>
    </row>
    <row r="68" spans="1:12" ht="23.1" customHeight="1" x14ac:dyDescent="0.2">
      <c r="A68" s="75"/>
      <c r="B68" s="5" t="e" vm="52">
        <v>#VALUE!</v>
      </c>
      <c r="C68" s="21">
        <v>47901</v>
      </c>
      <c r="D68" s="12" t="s">
        <v>114</v>
      </c>
      <c r="E68" s="85">
        <v>6</v>
      </c>
      <c r="F68" s="86">
        <f>6*4.25</f>
        <v>25.5</v>
      </c>
      <c r="G68" s="86">
        <f t="shared" ref="G68:G82" si="5">F68/1.06</f>
        <v>24.056603773584904</v>
      </c>
      <c r="H68" s="48">
        <v>0.06</v>
      </c>
      <c r="I68" s="18"/>
      <c r="J68" s="13">
        <f t="shared" si="2"/>
        <v>0</v>
      </c>
      <c r="K68" s="13">
        <f t="shared" si="1"/>
        <v>0</v>
      </c>
      <c r="L68" s="2" t="s">
        <v>115</v>
      </c>
    </row>
    <row r="69" spans="1:12" ht="23.1" customHeight="1" x14ac:dyDescent="0.2">
      <c r="A69" s="75"/>
      <c r="B69" s="7" t="e" vm="53">
        <v>#VALUE!</v>
      </c>
      <c r="C69" s="21">
        <v>47902</v>
      </c>
      <c r="D69" s="12" t="s">
        <v>116</v>
      </c>
      <c r="E69" s="85">
        <v>6</v>
      </c>
      <c r="F69" s="86">
        <f t="shared" ref="F69:F73" si="6">6*4.25</f>
        <v>25.5</v>
      </c>
      <c r="G69" s="86">
        <f t="shared" si="5"/>
        <v>24.056603773584904</v>
      </c>
      <c r="H69" s="48">
        <v>0.06</v>
      </c>
      <c r="I69" s="18"/>
      <c r="J69" s="13">
        <f t="shared" si="2"/>
        <v>0</v>
      </c>
      <c r="K69" s="13">
        <f t="shared" si="1"/>
        <v>0</v>
      </c>
      <c r="L69" s="2" t="s">
        <v>117</v>
      </c>
    </row>
    <row r="70" spans="1:12" ht="23.1" customHeight="1" x14ac:dyDescent="0.2">
      <c r="A70" s="75"/>
      <c r="B70" s="5" t="e" vm="54">
        <v>#VALUE!</v>
      </c>
      <c r="C70" s="21">
        <v>47903</v>
      </c>
      <c r="D70" s="12" t="s">
        <v>118</v>
      </c>
      <c r="E70" s="85">
        <v>6</v>
      </c>
      <c r="F70" s="86">
        <f t="shared" si="6"/>
        <v>25.5</v>
      </c>
      <c r="G70" s="86">
        <f t="shared" si="5"/>
        <v>24.056603773584904</v>
      </c>
      <c r="H70" s="48">
        <v>0.06</v>
      </c>
      <c r="I70" s="18"/>
      <c r="J70" s="14">
        <f t="shared" si="2"/>
        <v>0</v>
      </c>
      <c r="K70" s="14">
        <f t="shared" si="1"/>
        <v>0</v>
      </c>
      <c r="L70" s="2" t="s">
        <v>106</v>
      </c>
    </row>
    <row r="71" spans="1:12" ht="23.1" customHeight="1" x14ac:dyDescent="0.2">
      <c r="A71" s="75"/>
      <c r="B71" s="5" t="e" vm="55">
        <v>#VALUE!</v>
      </c>
      <c r="C71" s="21">
        <v>47967</v>
      </c>
      <c r="D71" s="12" t="s">
        <v>119</v>
      </c>
      <c r="E71" s="85">
        <v>6</v>
      </c>
      <c r="F71" s="86">
        <f>6*4.95</f>
        <v>29.700000000000003</v>
      </c>
      <c r="G71" s="86">
        <f t="shared" si="5"/>
        <v>28.018867924528305</v>
      </c>
      <c r="H71" s="53">
        <v>0.06</v>
      </c>
      <c r="I71" s="18"/>
      <c r="J71" s="13">
        <f t="shared" si="2"/>
        <v>0</v>
      </c>
      <c r="K71" s="13">
        <f t="shared" si="1"/>
        <v>0</v>
      </c>
      <c r="L71" s="2" t="s">
        <v>110</v>
      </c>
    </row>
    <row r="72" spans="1:12" ht="23.1" customHeight="1" x14ac:dyDescent="0.2">
      <c r="A72" s="75"/>
      <c r="B72" s="5" t="e" vm="56">
        <v>#VALUE!</v>
      </c>
      <c r="C72" s="21">
        <v>47912</v>
      </c>
      <c r="D72" s="12" t="s">
        <v>120</v>
      </c>
      <c r="E72" s="85">
        <v>6</v>
      </c>
      <c r="F72" s="86">
        <f t="shared" si="6"/>
        <v>25.5</v>
      </c>
      <c r="G72" s="86">
        <f t="shared" si="5"/>
        <v>24.056603773584904</v>
      </c>
      <c r="H72" s="48">
        <v>0.06</v>
      </c>
      <c r="I72" s="18"/>
      <c r="J72" s="13">
        <f t="shared" si="2"/>
        <v>0</v>
      </c>
      <c r="K72" s="13">
        <f t="shared" si="1"/>
        <v>0</v>
      </c>
      <c r="L72" s="2" t="s">
        <v>110</v>
      </c>
    </row>
    <row r="73" spans="1:12" ht="23.1" customHeight="1" x14ac:dyDescent="0.2">
      <c r="A73" s="75"/>
      <c r="B73" s="5" t="e" vm="57">
        <v>#VALUE!</v>
      </c>
      <c r="C73" s="21">
        <v>47906</v>
      </c>
      <c r="D73" s="12" t="s">
        <v>121</v>
      </c>
      <c r="E73" s="85">
        <v>6</v>
      </c>
      <c r="F73" s="86">
        <f t="shared" si="6"/>
        <v>25.5</v>
      </c>
      <c r="G73" s="86">
        <f t="shared" si="5"/>
        <v>24.056603773584904</v>
      </c>
      <c r="H73" s="48">
        <v>0.06</v>
      </c>
      <c r="I73" s="18"/>
      <c r="J73" s="13">
        <f t="shared" si="2"/>
        <v>0</v>
      </c>
      <c r="K73" s="13">
        <f t="shared" si="1"/>
        <v>0</v>
      </c>
      <c r="L73" s="2" t="s">
        <v>110</v>
      </c>
    </row>
    <row r="74" spans="1:12" ht="23.1" customHeight="1" x14ac:dyDescent="0.2">
      <c r="A74" s="75"/>
      <c r="B74" s="5" t="e" vm="58">
        <v>#VALUE!</v>
      </c>
      <c r="C74" s="21">
        <v>47907</v>
      </c>
      <c r="D74" s="12" t="s">
        <v>122</v>
      </c>
      <c r="E74" s="85">
        <v>6</v>
      </c>
      <c r="F74" s="86">
        <f>4.25*6</f>
        <v>25.5</v>
      </c>
      <c r="G74" s="86">
        <f t="shared" si="5"/>
        <v>24.056603773584904</v>
      </c>
      <c r="H74" s="48">
        <v>0.06</v>
      </c>
      <c r="I74" s="18"/>
      <c r="J74" s="13">
        <f t="shared" si="2"/>
        <v>0</v>
      </c>
      <c r="K74" s="13">
        <f t="shared" si="1"/>
        <v>0</v>
      </c>
      <c r="L74" s="2" t="s">
        <v>100</v>
      </c>
    </row>
    <row r="75" spans="1:12" ht="23.1" customHeight="1" x14ac:dyDescent="0.2">
      <c r="A75" s="75"/>
      <c r="B75" s="5" t="e" vm="59">
        <v>#VALUE!</v>
      </c>
      <c r="C75" s="21">
        <v>47908</v>
      </c>
      <c r="D75" s="12" t="s">
        <v>123</v>
      </c>
      <c r="E75" s="85">
        <v>6</v>
      </c>
      <c r="F75" s="86">
        <f>4.9*6</f>
        <v>29.400000000000002</v>
      </c>
      <c r="G75" s="86">
        <f t="shared" si="5"/>
        <v>27.735849056603776</v>
      </c>
      <c r="H75" s="48">
        <v>0.06</v>
      </c>
      <c r="I75" s="18"/>
      <c r="J75" s="13">
        <f t="shared" si="2"/>
        <v>0</v>
      </c>
      <c r="K75" s="13">
        <f t="shared" si="1"/>
        <v>0</v>
      </c>
      <c r="L75" s="2" t="s">
        <v>110</v>
      </c>
    </row>
    <row r="76" spans="1:12" ht="23.1" customHeight="1" x14ac:dyDescent="0.2">
      <c r="A76" s="75"/>
      <c r="B76" s="5" t="e" vm="60">
        <v>#VALUE!</v>
      </c>
      <c r="C76" s="21">
        <v>47911</v>
      </c>
      <c r="D76" s="12" t="s">
        <v>124</v>
      </c>
      <c r="E76" s="85">
        <v>6</v>
      </c>
      <c r="F76" s="86">
        <f>4.95*6</f>
        <v>29.700000000000003</v>
      </c>
      <c r="G76" s="86">
        <f t="shared" si="5"/>
        <v>28.018867924528305</v>
      </c>
      <c r="H76" s="48">
        <v>0.06</v>
      </c>
      <c r="I76" s="18"/>
      <c r="J76" s="13">
        <f t="shared" si="2"/>
        <v>0</v>
      </c>
      <c r="K76" s="13">
        <f t="shared" si="1"/>
        <v>0</v>
      </c>
      <c r="L76" s="2" t="s">
        <v>125</v>
      </c>
    </row>
    <row r="77" spans="1:12" ht="23.1" customHeight="1" x14ac:dyDescent="0.2">
      <c r="A77" s="75"/>
      <c r="B77" s="5" t="e" vm="61">
        <v>#VALUE!</v>
      </c>
      <c r="C77" s="21">
        <v>47913</v>
      </c>
      <c r="D77" s="12" t="s">
        <v>126</v>
      </c>
      <c r="E77" s="85">
        <v>6</v>
      </c>
      <c r="F77" s="86">
        <f>4.95*6</f>
        <v>29.700000000000003</v>
      </c>
      <c r="G77" s="86">
        <f t="shared" si="5"/>
        <v>28.018867924528305</v>
      </c>
      <c r="H77" s="48">
        <v>0.06</v>
      </c>
      <c r="I77" s="18"/>
      <c r="J77" s="13">
        <f t="shared" si="2"/>
        <v>0</v>
      </c>
      <c r="K77" s="13">
        <f t="shared" si="1"/>
        <v>0</v>
      </c>
      <c r="L77" s="2" t="s">
        <v>106</v>
      </c>
    </row>
    <row r="78" spans="1:12" ht="23.1" customHeight="1" x14ac:dyDescent="0.2">
      <c r="A78" s="75"/>
      <c r="B78" s="5" t="e" vm="62">
        <v>#VALUE!</v>
      </c>
      <c r="C78" s="21">
        <v>47914</v>
      </c>
      <c r="D78" s="12" t="s">
        <v>127</v>
      </c>
      <c r="E78" s="85">
        <v>6</v>
      </c>
      <c r="F78" s="86">
        <f>4.55*6</f>
        <v>27.299999999999997</v>
      </c>
      <c r="G78" s="86">
        <f t="shared" si="5"/>
        <v>25.75471698113207</v>
      </c>
      <c r="H78" s="48">
        <v>0.06</v>
      </c>
      <c r="I78" s="18"/>
      <c r="J78" s="13">
        <f t="shared" si="2"/>
        <v>0</v>
      </c>
      <c r="K78" s="13">
        <f t="shared" ref="K78:K139" si="7">F78*I78</f>
        <v>0</v>
      </c>
      <c r="L78" s="2" t="s">
        <v>110</v>
      </c>
    </row>
    <row r="79" spans="1:12" ht="23.1" customHeight="1" x14ac:dyDescent="0.2">
      <c r="A79" s="75"/>
      <c r="B79" s="5" t="e" vm="63">
        <v>#VALUE!</v>
      </c>
      <c r="C79" s="21">
        <v>47915</v>
      </c>
      <c r="D79" s="12" t="s">
        <v>128</v>
      </c>
      <c r="E79" s="85">
        <v>6</v>
      </c>
      <c r="F79" s="86">
        <f>4*6</f>
        <v>24</v>
      </c>
      <c r="G79" s="86">
        <f t="shared" si="5"/>
        <v>22.641509433962263</v>
      </c>
      <c r="H79" s="48">
        <v>0.06</v>
      </c>
      <c r="I79" s="18"/>
      <c r="J79" s="13">
        <f t="shared" si="2"/>
        <v>0</v>
      </c>
      <c r="K79" s="13">
        <f t="shared" si="7"/>
        <v>0</v>
      </c>
      <c r="L79" s="2" t="s">
        <v>110</v>
      </c>
    </row>
    <row r="80" spans="1:12" ht="23.1" customHeight="1" x14ac:dyDescent="0.2">
      <c r="A80" s="75"/>
      <c r="B80" s="5" t="e" vm="64">
        <v>#VALUE!</v>
      </c>
      <c r="C80" s="21">
        <v>47963</v>
      </c>
      <c r="D80" s="12" t="s">
        <v>129</v>
      </c>
      <c r="E80" s="85">
        <v>6</v>
      </c>
      <c r="F80" s="86">
        <f>4.6*6</f>
        <v>27.599999999999998</v>
      </c>
      <c r="G80" s="86">
        <f t="shared" si="5"/>
        <v>26.037735849056599</v>
      </c>
      <c r="H80" s="48">
        <v>0.06</v>
      </c>
      <c r="I80" s="18"/>
      <c r="J80" s="13">
        <f t="shared" si="2"/>
        <v>0</v>
      </c>
      <c r="K80" s="13">
        <f t="shared" si="7"/>
        <v>0</v>
      </c>
      <c r="L80" s="2" t="s">
        <v>110</v>
      </c>
    </row>
    <row r="81" spans="1:12" ht="23.1" customHeight="1" x14ac:dyDescent="0.2">
      <c r="A81" s="75"/>
      <c r="B81" s="5" t="e" vm="65">
        <v>#VALUE!</v>
      </c>
      <c r="C81" s="21">
        <v>47965</v>
      </c>
      <c r="D81" s="12" t="s">
        <v>130</v>
      </c>
      <c r="E81" s="85">
        <v>6</v>
      </c>
      <c r="F81" s="86">
        <f>5.2*6</f>
        <v>31.200000000000003</v>
      </c>
      <c r="G81" s="86">
        <f t="shared" si="5"/>
        <v>29.433962264150946</v>
      </c>
      <c r="H81" s="48">
        <v>0.06</v>
      </c>
      <c r="I81" s="18"/>
      <c r="J81" s="13">
        <f t="shared" si="2"/>
        <v>0</v>
      </c>
      <c r="K81" s="13">
        <f t="shared" si="7"/>
        <v>0</v>
      </c>
      <c r="L81" s="2" t="s">
        <v>113</v>
      </c>
    </row>
    <row r="82" spans="1:12" ht="23.1" customHeight="1" x14ac:dyDescent="0.2">
      <c r="A82" s="75"/>
      <c r="B82" s="5" t="e" vm="66">
        <v>#VALUE!</v>
      </c>
      <c r="C82" s="21">
        <v>47974</v>
      </c>
      <c r="D82" s="12" t="s">
        <v>131</v>
      </c>
      <c r="E82" s="85">
        <v>6</v>
      </c>
      <c r="F82" s="86">
        <f>4.75*6</f>
        <v>28.5</v>
      </c>
      <c r="G82" s="86">
        <f t="shared" si="5"/>
        <v>26.886792452830186</v>
      </c>
      <c r="H82" s="48">
        <v>0.06</v>
      </c>
      <c r="I82" s="18"/>
      <c r="J82" s="13">
        <f t="shared" si="2"/>
        <v>0</v>
      </c>
      <c r="K82" s="13">
        <f t="shared" si="7"/>
        <v>0</v>
      </c>
      <c r="L82" s="2" t="s">
        <v>110</v>
      </c>
    </row>
    <row r="83" spans="1:12" ht="23.1" customHeight="1" x14ac:dyDescent="0.2">
      <c r="A83" s="75"/>
      <c r="B83" s="5" t="e" vm="67">
        <v>#VALUE!</v>
      </c>
      <c r="C83" s="21">
        <v>47919</v>
      </c>
      <c r="D83" s="12" t="s">
        <v>132</v>
      </c>
      <c r="E83" s="85">
        <v>6</v>
      </c>
      <c r="F83" s="86">
        <f>4.95*6</f>
        <v>29.700000000000003</v>
      </c>
      <c r="G83" s="86">
        <f>F83/1.06</f>
        <v>28.018867924528305</v>
      </c>
      <c r="H83" s="48">
        <v>0.06</v>
      </c>
      <c r="I83" s="18"/>
      <c r="J83" s="13">
        <f t="shared" si="2"/>
        <v>0</v>
      </c>
      <c r="K83" s="13">
        <f t="shared" si="7"/>
        <v>0</v>
      </c>
      <c r="L83" s="2" t="s">
        <v>100</v>
      </c>
    </row>
    <row r="84" spans="1:12" ht="23.1" customHeight="1" x14ac:dyDescent="0.2">
      <c r="A84" s="75"/>
      <c r="B84" s="5" t="e" vm="68">
        <v>#VALUE!</v>
      </c>
      <c r="C84" s="21">
        <v>47921</v>
      </c>
      <c r="D84" s="12" t="s">
        <v>133</v>
      </c>
      <c r="E84" s="85">
        <v>6</v>
      </c>
      <c r="F84" s="86">
        <f>4.95*6</f>
        <v>29.700000000000003</v>
      </c>
      <c r="G84" s="86">
        <f>F84/1.06</f>
        <v>28.018867924528305</v>
      </c>
      <c r="H84" s="48">
        <v>0.06</v>
      </c>
      <c r="I84" s="18"/>
      <c r="J84" s="13">
        <f t="shared" si="2"/>
        <v>0</v>
      </c>
      <c r="K84" s="13">
        <f t="shared" si="7"/>
        <v>0</v>
      </c>
      <c r="L84" s="2" t="s">
        <v>106</v>
      </c>
    </row>
    <row r="85" spans="1:12" ht="23.1" customHeight="1" x14ac:dyDescent="0.2">
      <c r="A85" s="75"/>
      <c r="B85" s="5" t="e" vm="69">
        <v>#VALUE!</v>
      </c>
      <c r="C85" s="21">
        <v>47920</v>
      </c>
      <c r="D85" s="12" t="s">
        <v>134</v>
      </c>
      <c r="E85" s="85">
        <v>6</v>
      </c>
      <c r="F85" s="86">
        <f>4.95*6</f>
        <v>29.700000000000003</v>
      </c>
      <c r="G85" s="86">
        <f>F85/1.06</f>
        <v>28.018867924528305</v>
      </c>
      <c r="H85" s="48">
        <v>0.06</v>
      </c>
      <c r="I85" s="18"/>
      <c r="J85" s="13">
        <f t="shared" si="2"/>
        <v>0</v>
      </c>
      <c r="K85" s="13">
        <f t="shared" si="7"/>
        <v>0</v>
      </c>
      <c r="L85" s="2" t="s">
        <v>110</v>
      </c>
    </row>
    <row r="86" spans="1:12" ht="23.1" customHeight="1" x14ac:dyDescent="0.2">
      <c r="A86" s="75"/>
      <c r="B86" s="5" t="e" vm="70">
        <v>#VALUE!</v>
      </c>
      <c r="C86" s="21">
        <v>47957</v>
      </c>
      <c r="D86" s="12" t="s">
        <v>135</v>
      </c>
      <c r="E86" s="85">
        <v>6</v>
      </c>
      <c r="F86" s="86">
        <f>4.9*6</f>
        <v>29.400000000000002</v>
      </c>
      <c r="G86" s="86">
        <f>F86/1.06</f>
        <v>27.735849056603776</v>
      </c>
      <c r="H86" s="48">
        <v>0.06</v>
      </c>
      <c r="I86" s="18"/>
      <c r="J86" s="13">
        <f t="shared" si="2"/>
        <v>0</v>
      </c>
      <c r="K86" s="13">
        <f t="shared" si="7"/>
        <v>0</v>
      </c>
      <c r="L86" s="2" t="s">
        <v>113</v>
      </c>
    </row>
    <row r="87" spans="1:12" ht="23.1" customHeight="1" x14ac:dyDescent="0.2">
      <c r="A87" s="75"/>
      <c r="B87" s="5" t="e" vm="71">
        <v>#VALUE!</v>
      </c>
      <c r="C87" s="21">
        <v>47958</v>
      </c>
      <c r="D87" s="12" t="s">
        <v>136</v>
      </c>
      <c r="E87" s="85">
        <v>1</v>
      </c>
      <c r="F87" s="86">
        <v>27</v>
      </c>
      <c r="G87" s="86">
        <f t="shared" ref="G87:G88" si="8">F87/1.06</f>
        <v>25.471698113207545</v>
      </c>
      <c r="H87" s="48">
        <v>0.06</v>
      </c>
      <c r="I87" s="18"/>
      <c r="J87" s="13">
        <f t="shared" si="2"/>
        <v>0</v>
      </c>
      <c r="K87" s="13">
        <f t="shared" si="7"/>
        <v>0</v>
      </c>
      <c r="L87" s="2" t="s">
        <v>79</v>
      </c>
    </row>
    <row r="88" spans="1:12" ht="23.1" customHeight="1" x14ac:dyDescent="0.2">
      <c r="A88" s="75"/>
      <c r="B88" s="5" t="e" vm="72">
        <v>#VALUE!</v>
      </c>
      <c r="C88" s="21">
        <v>47959</v>
      </c>
      <c r="D88" s="12" t="s">
        <v>137</v>
      </c>
      <c r="E88" s="85">
        <v>1</v>
      </c>
      <c r="F88" s="86">
        <v>17</v>
      </c>
      <c r="G88" s="86">
        <f t="shared" si="8"/>
        <v>16.037735849056602</v>
      </c>
      <c r="H88" s="48">
        <v>0.06</v>
      </c>
      <c r="I88" s="18"/>
      <c r="J88" s="13">
        <f t="shared" si="2"/>
        <v>0</v>
      </c>
      <c r="K88" s="13">
        <f t="shared" si="7"/>
        <v>0</v>
      </c>
      <c r="L88" s="2" t="s">
        <v>79</v>
      </c>
    </row>
    <row r="89" spans="1:12" ht="23.1" customHeight="1" x14ac:dyDescent="0.2">
      <c r="A89" s="75"/>
      <c r="B89" s="5" t="e" vm="73">
        <v>#VALUE!</v>
      </c>
      <c r="C89" s="21">
        <v>25222</v>
      </c>
      <c r="D89" s="12" t="s">
        <v>138</v>
      </c>
      <c r="E89" s="85">
        <v>10</v>
      </c>
      <c r="F89" s="86">
        <v>48.5</v>
      </c>
      <c r="G89" s="86">
        <v>45.75471698113207</v>
      </c>
      <c r="H89" s="48">
        <v>0.06</v>
      </c>
      <c r="I89" s="18"/>
      <c r="J89" s="13">
        <f t="shared" si="2"/>
        <v>0</v>
      </c>
      <c r="K89" s="13">
        <f t="shared" si="7"/>
        <v>0</v>
      </c>
      <c r="L89" s="2" t="s">
        <v>139</v>
      </c>
    </row>
    <row r="90" spans="1:12" ht="23.1" customHeight="1" x14ac:dyDescent="0.2">
      <c r="A90" s="75"/>
      <c r="B90" s="5" t="e" vm="74">
        <v>#VALUE!</v>
      </c>
      <c r="C90" s="21">
        <v>25223</v>
      </c>
      <c r="D90" s="12" t="s">
        <v>140</v>
      </c>
      <c r="E90" s="85">
        <v>10</v>
      </c>
      <c r="F90" s="86">
        <v>48.5</v>
      </c>
      <c r="G90" s="86">
        <v>45.75471698113207</v>
      </c>
      <c r="H90" s="48">
        <v>0.06</v>
      </c>
      <c r="I90" s="18"/>
      <c r="J90" s="13">
        <f t="shared" si="2"/>
        <v>0</v>
      </c>
      <c r="K90" s="13">
        <f t="shared" si="7"/>
        <v>0</v>
      </c>
      <c r="L90" s="2" t="s">
        <v>139</v>
      </c>
    </row>
    <row r="91" spans="1:12" ht="23.1" customHeight="1" x14ac:dyDescent="0.2">
      <c r="A91" s="75"/>
      <c r="B91" s="5" t="e" vm="75">
        <v>#VALUE!</v>
      </c>
      <c r="C91" s="21">
        <v>25224</v>
      </c>
      <c r="D91" s="12" t="s">
        <v>141</v>
      </c>
      <c r="E91" s="85">
        <v>10</v>
      </c>
      <c r="F91" s="86">
        <v>48.5</v>
      </c>
      <c r="G91" s="86">
        <v>45.75471698113207</v>
      </c>
      <c r="H91" s="48">
        <v>0.06</v>
      </c>
      <c r="I91" s="18"/>
      <c r="J91" s="13">
        <f t="shared" si="2"/>
        <v>0</v>
      </c>
      <c r="K91" s="13">
        <f t="shared" si="7"/>
        <v>0</v>
      </c>
      <c r="L91" s="2" t="s">
        <v>139</v>
      </c>
    </row>
    <row r="92" spans="1:12" ht="23.1" customHeight="1" x14ac:dyDescent="0.2">
      <c r="A92" s="75"/>
      <c r="B92" s="5" t="e" vm="76">
        <v>#VALUE!</v>
      </c>
      <c r="C92" s="21">
        <v>25017</v>
      </c>
      <c r="D92" s="12" t="s">
        <v>142</v>
      </c>
      <c r="E92" s="85">
        <v>7</v>
      </c>
      <c r="F92" s="86">
        <v>17.849999999999998</v>
      </c>
      <c r="G92" s="86">
        <v>16.839622641509433</v>
      </c>
      <c r="H92" s="48">
        <v>0.06</v>
      </c>
      <c r="I92" s="18"/>
      <c r="J92" s="13">
        <f t="shared" si="2"/>
        <v>0</v>
      </c>
      <c r="K92" s="13">
        <f t="shared" si="7"/>
        <v>0</v>
      </c>
      <c r="L92" s="2" t="s">
        <v>143</v>
      </c>
    </row>
    <row r="93" spans="1:12" ht="23.1" customHeight="1" x14ac:dyDescent="0.2">
      <c r="A93" s="75"/>
      <c r="B93" s="5" t="e" vm="77">
        <v>#VALUE!</v>
      </c>
      <c r="C93" s="21">
        <v>25018</v>
      </c>
      <c r="D93" s="12" t="s">
        <v>144</v>
      </c>
      <c r="E93" s="85">
        <v>7</v>
      </c>
      <c r="F93" s="86">
        <v>17.849999999999998</v>
      </c>
      <c r="G93" s="86">
        <v>16.839622641509433</v>
      </c>
      <c r="H93" s="48">
        <v>0.06</v>
      </c>
      <c r="I93" s="18"/>
      <c r="J93" s="13">
        <f t="shared" si="2"/>
        <v>0</v>
      </c>
      <c r="K93" s="13">
        <f t="shared" si="7"/>
        <v>0</v>
      </c>
      <c r="L93" s="2" t="s">
        <v>145</v>
      </c>
    </row>
    <row r="94" spans="1:12" ht="23.1" customHeight="1" x14ac:dyDescent="0.2">
      <c r="A94" s="75"/>
      <c r="B94" s="5" t="e" vm="78">
        <v>#VALUE!</v>
      </c>
      <c r="C94" s="21">
        <v>25019</v>
      </c>
      <c r="D94" s="12" t="s">
        <v>146</v>
      </c>
      <c r="E94" s="85">
        <v>7</v>
      </c>
      <c r="F94" s="86">
        <v>17.849999999999998</v>
      </c>
      <c r="G94" s="86">
        <v>16.839622641509433</v>
      </c>
      <c r="H94" s="48">
        <v>0.06</v>
      </c>
      <c r="I94" s="18"/>
      <c r="J94" s="13">
        <f t="shared" si="2"/>
        <v>0</v>
      </c>
      <c r="K94" s="13">
        <f t="shared" si="7"/>
        <v>0</v>
      </c>
      <c r="L94" s="2" t="s">
        <v>147</v>
      </c>
    </row>
    <row r="95" spans="1:12" ht="23.1" customHeight="1" x14ac:dyDescent="0.2">
      <c r="A95" s="75"/>
      <c r="B95" s="5" t="e" vm="79">
        <v>#VALUE!</v>
      </c>
      <c r="C95" s="21">
        <v>25020</v>
      </c>
      <c r="D95" s="12" t="s">
        <v>148</v>
      </c>
      <c r="E95" s="85">
        <v>12</v>
      </c>
      <c r="F95" s="86">
        <v>40.799999999999997</v>
      </c>
      <c r="G95" s="86">
        <v>38.490566037735846</v>
      </c>
      <c r="H95" s="48">
        <v>0.06</v>
      </c>
      <c r="I95" s="18"/>
      <c r="J95" s="13">
        <f t="shared" si="2"/>
        <v>0</v>
      </c>
      <c r="K95" s="13">
        <f t="shared" si="7"/>
        <v>0</v>
      </c>
      <c r="L95" s="2" t="s">
        <v>149</v>
      </c>
    </row>
    <row r="96" spans="1:12" ht="23.1" customHeight="1" x14ac:dyDescent="0.2">
      <c r="A96" s="75"/>
      <c r="B96" s="5" t="e" vm="80">
        <v>#VALUE!</v>
      </c>
      <c r="C96" s="21">
        <v>25004</v>
      </c>
      <c r="D96" s="12" t="s">
        <v>150</v>
      </c>
      <c r="E96" s="85">
        <v>12</v>
      </c>
      <c r="F96" s="86">
        <v>40.799999999999997</v>
      </c>
      <c r="G96" s="86">
        <v>38.490566037735846</v>
      </c>
      <c r="H96" s="48">
        <v>0.06</v>
      </c>
      <c r="I96" s="18"/>
      <c r="J96" s="13">
        <f t="shared" si="2"/>
        <v>0</v>
      </c>
      <c r="K96" s="13">
        <f t="shared" si="7"/>
        <v>0</v>
      </c>
      <c r="L96" s="2" t="s">
        <v>151</v>
      </c>
    </row>
    <row r="97" spans="1:12" ht="23.1" customHeight="1" x14ac:dyDescent="0.2">
      <c r="A97" s="75"/>
      <c r="B97" s="5" t="e" vm="81">
        <v>#VALUE!</v>
      </c>
      <c r="C97" s="21">
        <v>26500</v>
      </c>
      <c r="D97" s="12" t="s">
        <v>152</v>
      </c>
      <c r="E97" s="85">
        <v>12</v>
      </c>
      <c r="F97" s="86">
        <v>40.200000000000003</v>
      </c>
      <c r="G97" s="86">
        <v>37.924528301886795</v>
      </c>
      <c r="H97" s="48">
        <v>0.06</v>
      </c>
      <c r="I97" s="18"/>
      <c r="J97" s="13">
        <f t="shared" si="2"/>
        <v>0</v>
      </c>
      <c r="K97" s="13">
        <f t="shared" si="7"/>
        <v>0</v>
      </c>
      <c r="L97" s="2" t="s">
        <v>98</v>
      </c>
    </row>
    <row r="98" spans="1:12" ht="23.1" customHeight="1" x14ac:dyDescent="0.2">
      <c r="A98" s="75"/>
      <c r="B98" s="5" t="e" vm="82">
        <v>#VALUE!</v>
      </c>
      <c r="C98" s="21">
        <v>88298</v>
      </c>
      <c r="D98" s="12" t="s">
        <v>153</v>
      </c>
      <c r="E98" s="85">
        <v>6</v>
      </c>
      <c r="F98" s="86">
        <v>23.7</v>
      </c>
      <c r="G98" s="86">
        <f>F98/1.06</f>
        <v>22.358490566037734</v>
      </c>
      <c r="H98" s="48">
        <v>0.06</v>
      </c>
      <c r="I98" s="18"/>
      <c r="J98" s="13">
        <f t="shared" si="2"/>
        <v>0</v>
      </c>
      <c r="K98" s="13">
        <f t="shared" si="7"/>
        <v>0</v>
      </c>
      <c r="L98" s="2" t="s">
        <v>154</v>
      </c>
    </row>
    <row r="99" spans="1:12" ht="23.1" customHeight="1" x14ac:dyDescent="0.2">
      <c r="A99" s="75"/>
      <c r="B99" s="5" t="e" vm="83">
        <v>#VALUE!</v>
      </c>
      <c r="C99" s="21">
        <v>25208</v>
      </c>
      <c r="D99" s="12" t="s">
        <v>155</v>
      </c>
      <c r="E99" s="85">
        <v>20</v>
      </c>
      <c r="F99" s="86">
        <v>36</v>
      </c>
      <c r="G99" s="86">
        <v>33.962264150943398</v>
      </c>
      <c r="H99" s="48">
        <v>0.06</v>
      </c>
      <c r="I99" s="18"/>
      <c r="J99" s="13">
        <f t="shared" si="2"/>
        <v>0</v>
      </c>
      <c r="K99" s="13">
        <f t="shared" si="7"/>
        <v>0</v>
      </c>
      <c r="L99" s="2" t="s">
        <v>156</v>
      </c>
    </row>
    <row r="100" spans="1:12" ht="23.1" customHeight="1" x14ac:dyDescent="0.2">
      <c r="A100" s="75"/>
      <c r="B100" s="5" t="e" vm="84">
        <v>#VALUE!</v>
      </c>
      <c r="C100" s="21">
        <v>25210</v>
      </c>
      <c r="D100" s="12" t="s">
        <v>157</v>
      </c>
      <c r="E100" s="85">
        <v>20</v>
      </c>
      <c r="F100" s="86">
        <v>39</v>
      </c>
      <c r="G100" s="86">
        <v>36.79245283018868</v>
      </c>
      <c r="H100" s="48">
        <v>0.06</v>
      </c>
      <c r="I100" s="18"/>
      <c r="J100" s="13">
        <f t="shared" si="2"/>
        <v>0</v>
      </c>
      <c r="K100" s="13">
        <f t="shared" si="7"/>
        <v>0</v>
      </c>
      <c r="L100" s="2" t="s">
        <v>158</v>
      </c>
    </row>
    <row r="101" spans="1:12" ht="23.1" customHeight="1" x14ac:dyDescent="0.2">
      <c r="A101" s="76"/>
      <c r="B101" s="32" t="e" vm="85">
        <v>#VALUE!</v>
      </c>
      <c r="C101" s="33">
        <v>25211</v>
      </c>
      <c r="D101" s="34" t="s">
        <v>159</v>
      </c>
      <c r="E101" s="87">
        <v>20</v>
      </c>
      <c r="F101" s="88">
        <v>39</v>
      </c>
      <c r="G101" s="88">
        <v>36.79245283018868</v>
      </c>
      <c r="H101" s="49">
        <v>0.06</v>
      </c>
      <c r="I101" s="35"/>
      <c r="J101" s="15">
        <f t="shared" si="2"/>
        <v>0</v>
      </c>
      <c r="K101" s="15">
        <f t="shared" si="7"/>
        <v>0</v>
      </c>
      <c r="L101" s="8" t="s">
        <v>158</v>
      </c>
    </row>
    <row r="102" spans="1:12" ht="14.45" customHeight="1" x14ac:dyDescent="0.2">
      <c r="A102" s="78"/>
      <c r="B102" s="40" t="s">
        <v>160</v>
      </c>
      <c r="C102" s="40"/>
      <c r="D102" s="40"/>
      <c r="E102" s="52"/>
      <c r="F102" s="90"/>
      <c r="G102" s="90"/>
      <c r="H102" s="52"/>
      <c r="I102" s="40"/>
      <c r="J102" s="40"/>
      <c r="K102" s="43"/>
      <c r="L102" s="44"/>
    </row>
    <row r="103" spans="1:12" ht="14.45" customHeight="1" x14ac:dyDescent="0.25">
      <c r="A103" s="79"/>
      <c r="B103" s="29" t="s">
        <v>161</v>
      </c>
      <c r="C103" s="28"/>
      <c r="D103" s="28"/>
      <c r="E103" s="50"/>
      <c r="F103" s="89"/>
      <c r="G103" s="89"/>
      <c r="H103" s="50"/>
      <c r="I103" s="28"/>
      <c r="J103" s="28"/>
      <c r="K103" s="30"/>
      <c r="L103" s="31"/>
    </row>
    <row r="104" spans="1:12" ht="23.1" customHeight="1" x14ac:dyDescent="0.2">
      <c r="A104" s="74"/>
      <c r="B104" s="4" t="e" vm="86">
        <v>#VALUE!</v>
      </c>
      <c r="C104" s="19">
        <v>26400</v>
      </c>
      <c r="D104" s="20" t="s">
        <v>162</v>
      </c>
      <c r="E104" s="83">
        <v>12</v>
      </c>
      <c r="F104" s="84">
        <v>57</v>
      </c>
      <c r="G104" s="84">
        <v>53.773584905660371</v>
      </c>
      <c r="H104" s="47">
        <v>0.06</v>
      </c>
      <c r="I104" s="17"/>
      <c r="J104" s="13">
        <f t="shared" ref="J104:J121" si="9">I104*G104</f>
        <v>0</v>
      </c>
      <c r="K104" s="13">
        <f t="shared" si="7"/>
        <v>0</v>
      </c>
      <c r="L104" s="11" t="s">
        <v>163</v>
      </c>
    </row>
    <row r="105" spans="1:12" ht="23.1" customHeight="1" x14ac:dyDescent="0.2">
      <c r="A105" s="75"/>
      <c r="B105" s="5" t="e" vm="87">
        <v>#VALUE!</v>
      </c>
      <c r="C105" s="21">
        <v>26401</v>
      </c>
      <c r="D105" s="12" t="s">
        <v>164</v>
      </c>
      <c r="E105" s="85">
        <v>12</v>
      </c>
      <c r="F105" s="86">
        <v>57</v>
      </c>
      <c r="G105" s="86">
        <v>53.773584905660371</v>
      </c>
      <c r="H105" s="48">
        <v>0.06</v>
      </c>
      <c r="I105" s="18"/>
      <c r="J105" s="13">
        <f t="shared" si="9"/>
        <v>0</v>
      </c>
      <c r="K105" s="13">
        <f t="shared" si="7"/>
        <v>0</v>
      </c>
      <c r="L105" s="2" t="s">
        <v>163</v>
      </c>
    </row>
    <row r="106" spans="1:12" ht="23.1" customHeight="1" x14ac:dyDescent="0.2">
      <c r="A106" s="75"/>
      <c r="B106" s="5" t="e" vm="88">
        <v>#VALUE!</v>
      </c>
      <c r="C106" s="21">
        <v>26424</v>
      </c>
      <c r="D106" s="12" t="s">
        <v>165</v>
      </c>
      <c r="E106" s="85">
        <v>12</v>
      </c>
      <c r="F106" s="86">
        <v>90</v>
      </c>
      <c r="G106" s="86">
        <v>84.905660377358487</v>
      </c>
      <c r="H106" s="48">
        <v>0.06</v>
      </c>
      <c r="I106" s="18"/>
      <c r="J106" s="13">
        <f t="shared" si="9"/>
        <v>0</v>
      </c>
      <c r="K106" s="13">
        <f t="shared" si="7"/>
        <v>0</v>
      </c>
      <c r="L106" s="2" t="s">
        <v>166</v>
      </c>
    </row>
    <row r="107" spans="1:12" ht="23.1" customHeight="1" x14ac:dyDescent="0.2">
      <c r="A107" s="75"/>
      <c r="B107" s="5" t="e" vm="89">
        <v>#VALUE!</v>
      </c>
      <c r="C107" s="21">
        <v>26488</v>
      </c>
      <c r="D107" s="12" t="s">
        <v>167</v>
      </c>
      <c r="E107" s="85">
        <v>12</v>
      </c>
      <c r="F107" s="86">
        <v>66</v>
      </c>
      <c r="G107" s="86">
        <v>62.264150943396224</v>
      </c>
      <c r="H107" s="48">
        <v>0.06</v>
      </c>
      <c r="I107" s="18"/>
      <c r="J107" s="13">
        <f t="shared" si="9"/>
        <v>0</v>
      </c>
      <c r="K107" s="13">
        <f t="shared" si="7"/>
        <v>0</v>
      </c>
      <c r="L107" s="2" t="s">
        <v>98</v>
      </c>
    </row>
    <row r="108" spans="1:12" ht="23.1" customHeight="1" x14ac:dyDescent="0.2">
      <c r="A108" s="75"/>
      <c r="B108" s="5" t="e" vm="90">
        <v>#VALUE!</v>
      </c>
      <c r="C108" s="21">
        <v>26311</v>
      </c>
      <c r="D108" s="12" t="s">
        <v>168</v>
      </c>
      <c r="E108" s="85">
        <v>6</v>
      </c>
      <c r="F108" s="86">
        <v>41.7</v>
      </c>
      <c r="G108" s="86">
        <v>39.339622641509436</v>
      </c>
      <c r="H108" s="48">
        <v>0.06</v>
      </c>
      <c r="I108" s="18"/>
      <c r="J108" s="13">
        <f t="shared" si="9"/>
        <v>0</v>
      </c>
      <c r="K108" s="13">
        <f t="shared" si="7"/>
        <v>0</v>
      </c>
      <c r="L108" s="2" t="s">
        <v>110</v>
      </c>
    </row>
    <row r="109" spans="1:12" ht="23.1" customHeight="1" x14ac:dyDescent="0.2">
      <c r="A109" s="75"/>
      <c r="B109" s="5" t="e" vm="91">
        <v>#VALUE!</v>
      </c>
      <c r="C109" s="21">
        <v>26312</v>
      </c>
      <c r="D109" s="12" t="s">
        <v>169</v>
      </c>
      <c r="E109" s="85">
        <v>6</v>
      </c>
      <c r="F109" s="86">
        <v>41.7</v>
      </c>
      <c r="G109" s="86">
        <v>39.339622641509436</v>
      </c>
      <c r="H109" s="48">
        <v>0.06</v>
      </c>
      <c r="I109" s="18"/>
      <c r="J109" s="13">
        <f t="shared" si="9"/>
        <v>0</v>
      </c>
      <c r="K109" s="13">
        <f t="shared" si="7"/>
        <v>0</v>
      </c>
      <c r="L109" s="2" t="s">
        <v>110</v>
      </c>
    </row>
    <row r="110" spans="1:12" ht="23.1" customHeight="1" x14ac:dyDescent="0.2">
      <c r="A110" s="75"/>
      <c r="B110" s="5" t="e" vm="92">
        <v>#VALUE!</v>
      </c>
      <c r="C110" s="21">
        <v>26315</v>
      </c>
      <c r="D110" s="12" t="s">
        <v>170</v>
      </c>
      <c r="E110" s="85">
        <v>6</v>
      </c>
      <c r="F110" s="86">
        <v>38.700000000000003</v>
      </c>
      <c r="G110" s="86">
        <v>36.509433962264154</v>
      </c>
      <c r="H110" s="48">
        <v>0.06</v>
      </c>
      <c r="I110" s="18"/>
      <c r="J110" s="13">
        <f t="shared" si="9"/>
        <v>0</v>
      </c>
      <c r="K110" s="13">
        <f t="shared" si="7"/>
        <v>0</v>
      </c>
      <c r="L110" s="2" t="s">
        <v>110</v>
      </c>
    </row>
    <row r="111" spans="1:12" ht="23.1" customHeight="1" x14ac:dyDescent="0.2">
      <c r="A111" s="75"/>
      <c r="B111" s="5" t="e" vm="93">
        <v>#VALUE!</v>
      </c>
      <c r="C111" s="21">
        <v>26321</v>
      </c>
      <c r="D111" s="12" t="s">
        <v>171</v>
      </c>
      <c r="E111" s="85">
        <v>6</v>
      </c>
      <c r="F111" s="86">
        <v>41.7</v>
      </c>
      <c r="G111" s="86">
        <v>39.339622641509436</v>
      </c>
      <c r="H111" s="48">
        <v>0.06</v>
      </c>
      <c r="I111" s="18"/>
      <c r="J111" s="13">
        <f t="shared" si="9"/>
        <v>0</v>
      </c>
      <c r="K111" s="13">
        <f t="shared" si="7"/>
        <v>0</v>
      </c>
      <c r="L111" s="2" t="s">
        <v>110</v>
      </c>
    </row>
    <row r="112" spans="1:12" ht="23.1" customHeight="1" x14ac:dyDescent="0.2">
      <c r="A112" s="75"/>
      <c r="B112" s="5" t="e" vm="94">
        <v>#VALUE!</v>
      </c>
      <c r="C112" s="21">
        <v>88111</v>
      </c>
      <c r="D112" s="12" t="s">
        <v>172</v>
      </c>
      <c r="E112" s="85">
        <v>6</v>
      </c>
      <c r="F112" s="86">
        <f>3.65*6</f>
        <v>21.9</v>
      </c>
      <c r="G112" s="86">
        <f>F112/1.06</f>
        <v>20.660377358490564</v>
      </c>
      <c r="H112" s="48">
        <v>0.06</v>
      </c>
      <c r="I112" s="18"/>
      <c r="J112" s="13">
        <f t="shared" si="9"/>
        <v>0</v>
      </c>
      <c r="K112" s="13">
        <f t="shared" si="7"/>
        <v>0</v>
      </c>
      <c r="L112" s="2" t="s">
        <v>154</v>
      </c>
    </row>
    <row r="113" spans="1:12" ht="23.1" customHeight="1" x14ac:dyDescent="0.2">
      <c r="A113" s="75"/>
      <c r="B113" s="5" t="e" vm="95">
        <v>#VALUE!</v>
      </c>
      <c r="C113" s="21">
        <v>88155</v>
      </c>
      <c r="D113" s="12" t="s">
        <v>173</v>
      </c>
      <c r="E113" s="85">
        <v>6</v>
      </c>
      <c r="F113" s="86">
        <f>4.2*6</f>
        <v>25.200000000000003</v>
      </c>
      <c r="G113" s="86">
        <f>F113/1.06</f>
        <v>23.773584905660378</v>
      </c>
      <c r="H113" s="48">
        <v>0.06</v>
      </c>
      <c r="I113" s="18"/>
      <c r="J113" s="13">
        <f t="shared" si="9"/>
        <v>0</v>
      </c>
      <c r="K113" s="13">
        <f t="shared" si="7"/>
        <v>0</v>
      </c>
      <c r="L113" s="2" t="s">
        <v>154</v>
      </c>
    </row>
    <row r="114" spans="1:12" ht="14.45" customHeight="1" x14ac:dyDescent="0.25">
      <c r="A114" s="79"/>
      <c r="B114" s="29" t="s">
        <v>174</v>
      </c>
      <c r="C114" s="28"/>
      <c r="D114" s="28"/>
      <c r="E114" s="50"/>
      <c r="F114" s="89"/>
      <c r="G114" s="89"/>
      <c r="H114" s="50"/>
      <c r="I114" s="28"/>
      <c r="J114" s="28"/>
      <c r="K114" s="30"/>
      <c r="L114" s="31"/>
    </row>
    <row r="115" spans="1:12" ht="22.35" customHeight="1" x14ac:dyDescent="0.2">
      <c r="A115" s="74"/>
      <c r="B115" s="4" t="e" vm="96">
        <v>#VALUE!</v>
      </c>
      <c r="C115" s="19">
        <v>27012</v>
      </c>
      <c r="D115" s="20" t="s">
        <v>175</v>
      </c>
      <c r="E115" s="83">
        <v>12</v>
      </c>
      <c r="F115" s="84">
        <v>83.4</v>
      </c>
      <c r="G115" s="84">
        <v>78.679245283018872</v>
      </c>
      <c r="H115" s="47">
        <v>0.06</v>
      </c>
      <c r="I115" s="17"/>
      <c r="J115" s="13">
        <f t="shared" si="9"/>
        <v>0</v>
      </c>
      <c r="K115" s="13">
        <f t="shared" si="7"/>
        <v>0</v>
      </c>
      <c r="L115" s="11" t="s">
        <v>176</v>
      </c>
    </row>
    <row r="116" spans="1:12" ht="22.35" customHeight="1" x14ac:dyDescent="0.2">
      <c r="A116" s="76"/>
      <c r="B116" s="32" t="e" vm="97">
        <v>#VALUE!</v>
      </c>
      <c r="C116" s="33">
        <v>27018</v>
      </c>
      <c r="D116" s="34" t="s">
        <v>177</v>
      </c>
      <c r="E116" s="87">
        <v>8</v>
      </c>
      <c r="F116" s="88">
        <v>46.8</v>
      </c>
      <c r="G116" s="88">
        <v>44.15094339622641</v>
      </c>
      <c r="H116" s="49">
        <v>0.06</v>
      </c>
      <c r="I116" s="35"/>
      <c r="J116" s="15">
        <f t="shared" si="9"/>
        <v>0</v>
      </c>
      <c r="K116" s="15">
        <f t="shared" si="7"/>
        <v>0</v>
      </c>
      <c r="L116" s="8" t="s">
        <v>178</v>
      </c>
    </row>
    <row r="117" spans="1:12" ht="14.45" customHeight="1" x14ac:dyDescent="0.25">
      <c r="A117" s="79"/>
      <c r="B117" s="29" t="s">
        <v>179</v>
      </c>
      <c r="C117" s="28"/>
      <c r="D117" s="28"/>
      <c r="E117" s="50"/>
      <c r="F117" s="89"/>
      <c r="G117" s="89"/>
      <c r="H117" s="50"/>
      <c r="I117" s="28"/>
      <c r="J117" s="28"/>
      <c r="K117" s="30"/>
      <c r="L117" s="31"/>
    </row>
    <row r="118" spans="1:12" ht="23.1" customHeight="1" x14ac:dyDescent="0.2">
      <c r="A118" s="74"/>
      <c r="B118" s="4" t="e" vm="98">
        <v>#VALUE!</v>
      </c>
      <c r="C118" s="19">
        <v>24016</v>
      </c>
      <c r="D118" s="20" t="s">
        <v>180</v>
      </c>
      <c r="E118" s="83">
        <v>6</v>
      </c>
      <c r="F118" s="84">
        <v>65.699999999999989</v>
      </c>
      <c r="G118" s="84">
        <v>61.981132075471685</v>
      </c>
      <c r="H118" s="47">
        <v>0.06</v>
      </c>
      <c r="I118" s="17"/>
      <c r="J118" s="13">
        <f t="shared" si="9"/>
        <v>0</v>
      </c>
      <c r="K118" s="13">
        <f t="shared" si="7"/>
        <v>0</v>
      </c>
      <c r="L118" s="11" t="s">
        <v>181</v>
      </c>
    </row>
    <row r="119" spans="1:12" ht="23.1" customHeight="1" x14ac:dyDescent="0.2">
      <c r="A119" s="99"/>
      <c r="B119" s="107" t="e" vm="99">
        <v>#VALUE!</v>
      </c>
      <c r="C119" s="102">
        <v>29297</v>
      </c>
      <c r="D119" s="108" t="s">
        <v>182</v>
      </c>
      <c r="E119" s="103">
        <v>10</v>
      </c>
      <c r="F119" s="104">
        <v>82.5</v>
      </c>
      <c r="G119" s="88">
        <f>82.5/1.06</f>
        <v>77.830188679245282</v>
      </c>
      <c r="H119" s="49">
        <v>0.06</v>
      </c>
      <c r="I119" s="105"/>
      <c r="J119" s="13">
        <f t="shared" ref="J119:J120" si="10">I119*G119</f>
        <v>0</v>
      </c>
      <c r="K119" s="13">
        <f t="shared" ref="K119:K120" si="11">F119*I119</f>
        <v>0</v>
      </c>
      <c r="L119" s="106"/>
    </row>
    <row r="120" spans="1:12" ht="23.1" customHeight="1" x14ac:dyDescent="0.2">
      <c r="A120" s="99"/>
      <c r="B120" s="101" t="e" vm="100">
        <v>#VALUE!</v>
      </c>
      <c r="C120" s="109" t="s">
        <v>183</v>
      </c>
      <c r="D120" s="102" t="s">
        <v>184</v>
      </c>
      <c r="E120" s="103">
        <v>10</v>
      </c>
      <c r="F120" s="104">
        <v>124.5</v>
      </c>
      <c r="G120" s="104">
        <f>124.5/1.06</f>
        <v>117.45283018867924</v>
      </c>
      <c r="H120" s="49">
        <v>0.06</v>
      </c>
      <c r="I120" s="105"/>
      <c r="J120" s="13">
        <f t="shared" si="10"/>
        <v>0</v>
      </c>
      <c r="K120" s="13">
        <f t="shared" si="11"/>
        <v>0</v>
      </c>
      <c r="L120" s="106" t="s">
        <v>185</v>
      </c>
    </row>
    <row r="121" spans="1:12" ht="23.1" customHeight="1" x14ac:dyDescent="0.2">
      <c r="A121" s="76"/>
      <c r="B121" s="32" t="e" vm="101">
        <v>#VALUE!</v>
      </c>
      <c r="C121" s="33">
        <v>24018</v>
      </c>
      <c r="D121" s="34" t="s">
        <v>186</v>
      </c>
      <c r="E121" s="87">
        <v>10</v>
      </c>
      <c r="F121" s="88">
        <v>59.5</v>
      </c>
      <c r="G121" s="88">
        <v>56.132075471698109</v>
      </c>
      <c r="H121" s="54">
        <v>0.06</v>
      </c>
      <c r="I121" s="35"/>
      <c r="J121" s="15">
        <f t="shared" si="9"/>
        <v>0</v>
      </c>
      <c r="K121" s="15">
        <f t="shared" si="7"/>
        <v>0</v>
      </c>
      <c r="L121" s="8" t="s">
        <v>187</v>
      </c>
    </row>
    <row r="122" spans="1:12" ht="14.45" customHeight="1" x14ac:dyDescent="0.25">
      <c r="A122" s="78"/>
      <c r="B122" s="41" t="s">
        <v>188</v>
      </c>
      <c r="C122" s="42"/>
      <c r="D122" s="42"/>
      <c r="E122" s="51"/>
      <c r="F122" s="90"/>
      <c r="G122" s="90"/>
      <c r="H122" s="51"/>
      <c r="I122" s="42"/>
      <c r="J122" s="42"/>
      <c r="K122" s="43"/>
      <c r="L122" s="44"/>
    </row>
    <row r="123" spans="1:12" ht="14.45" customHeight="1" x14ac:dyDescent="0.25">
      <c r="A123" s="77"/>
      <c r="B123" s="36" t="s">
        <v>189</v>
      </c>
      <c r="C123" s="28"/>
      <c r="D123" s="28"/>
      <c r="E123" s="50"/>
      <c r="F123" s="89"/>
      <c r="G123" s="89"/>
      <c r="H123" s="50"/>
      <c r="I123" s="28"/>
      <c r="J123" s="28"/>
      <c r="K123" s="30"/>
      <c r="L123" s="31"/>
    </row>
    <row r="124" spans="1:12" ht="23.1" customHeight="1" x14ac:dyDescent="0.2">
      <c r="A124" s="74"/>
      <c r="B124" s="4" t="e" vm="102">
        <v>#VALUE!</v>
      </c>
      <c r="C124" s="19">
        <v>22005</v>
      </c>
      <c r="D124" s="20" t="s">
        <v>190</v>
      </c>
      <c r="E124" s="83">
        <v>12</v>
      </c>
      <c r="F124" s="84">
        <v>90</v>
      </c>
      <c r="G124" s="84">
        <v>84.905660377358487</v>
      </c>
      <c r="H124" s="110">
        <v>0.06</v>
      </c>
      <c r="I124" s="17"/>
      <c r="J124" s="13">
        <f t="shared" ref="J124:J155" si="12">I124*G124</f>
        <v>0</v>
      </c>
      <c r="K124" s="13">
        <f t="shared" si="7"/>
        <v>0</v>
      </c>
      <c r="L124" s="11" t="s">
        <v>191</v>
      </c>
    </row>
    <row r="125" spans="1:12" ht="23.1" customHeight="1" x14ac:dyDescent="0.2">
      <c r="A125" s="75"/>
      <c r="B125" s="5" t="e" vm="103">
        <v>#VALUE!</v>
      </c>
      <c r="C125" s="21">
        <v>22019</v>
      </c>
      <c r="D125" s="12" t="s">
        <v>192</v>
      </c>
      <c r="E125" s="85">
        <v>12</v>
      </c>
      <c r="F125" s="86">
        <v>90</v>
      </c>
      <c r="G125" s="86">
        <v>84.905660377358487</v>
      </c>
      <c r="H125" s="48">
        <v>0.06</v>
      </c>
      <c r="I125" s="18"/>
      <c r="J125" s="13">
        <f t="shared" si="12"/>
        <v>0</v>
      </c>
      <c r="K125" s="13">
        <f t="shared" si="7"/>
        <v>0</v>
      </c>
      <c r="L125" s="2" t="s">
        <v>193</v>
      </c>
    </row>
    <row r="126" spans="1:12" ht="23.1" customHeight="1" x14ac:dyDescent="0.2">
      <c r="A126" s="75"/>
      <c r="B126" s="5" t="e" vm="104">
        <v>#VALUE!</v>
      </c>
      <c r="C126" s="21">
        <v>22029</v>
      </c>
      <c r="D126" s="12" t="s">
        <v>194</v>
      </c>
      <c r="E126" s="85">
        <v>12</v>
      </c>
      <c r="F126" s="86">
        <v>95.4</v>
      </c>
      <c r="G126" s="86">
        <v>90</v>
      </c>
      <c r="H126" s="48">
        <v>0.06</v>
      </c>
      <c r="I126" s="18"/>
      <c r="J126" s="13">
        <f t="shared" si="12"/>
        <v>0</v>
      </c>
      <c r="K126" s="13">
        <f t="shared" si="7"/>
        <v>0</v>
      </c>
      <c r="L126" s="2" t="s">
        <v>195</v>
      </c>
    </row>
    <row r="127" spans="1:12" ht="23.1" customHeight="1" x14ac:dyDescent="0.2">
      <c r="A127" s="75"/>
      <c r="B127" s="5" t="e" vm="105">
        <v>#VALUE!</v>
      </c>
      <c r="C127" s="21">
        <v>22023</v>
      </c>
      <c r="D127" s="12" t="s">
        <v>196</v>
      </c>
      <c r="E127" s="85">
        <v>12</v>
      </c>
      <c r="F127" s="86">
        <v>69</v>
      </c>
      <c r="G127" s="86">
        <v>65.094339622641513</v>
      </c>
      <c r="H127" s="48">
        <v>0.06</v>
      </c>
      <c r="I127" s="18"/>
      <c r="J127" s="13">
        <f t="shared" si="12"/>
        <v>0</v>
      </c>
      <c r="K127" s="13">
        <f t="shared" si="7"/>
        <v>0</v>
      </c>
      <c r="L127" s="2" t="s">
        <v>197</v>
      </c>
    </row>
    <row r="128" spans="1:12" ht="23.1" customHeight="1" x14ac:dyDescent="0.2">
      <c r="A128" s="75"/>
      <c r="B128" s="5" t="e" vm="106">
        <v>#VALUE!</v>
      </c>
      <c r="C128" s="21">
        <v>22024</v>
      </c>
      <c r="D128" s="12" t="s">
        <v>198</v>
      </c>
      <c r="E128" s="85">
        <v>12</v>
      </c>
      <c r="F128" s="86">
        <v>69</v>
      </c>
      <c r="G128" s="86">
        <v>65.094339622641513</v>
      </c>
      <c r="H128" s="48">
        <v>0.06</v>
      </c>
      <c r="I128" s="18"/>
      <c r="J128" s="13">
        <f t="shared" si="12"/>
        <v>0</v>
      </c>
      <c r="K128" s="13">
        <f t="shared" si="7"/>
        <v>0</v>
      </c>
      <c r="L128" s="2" t="s">
        <v>199</v>
      </c>
    </row>
    <row r="129" spans="1:12" ht="23.1" customHeight="1" x14ac:dyDescent="0.2">
      <c r="A129" s="75"/>
      <c r="B129" s="5" t="e" vm="107">
        <v>#VALUE!</v>
      </c>
      <c r="C129" s="21">
        <v>22025</v>
      </c>
      <c r="D129" s="12" t="s">
        <v>200</v>
      </c>
      <c r="E129" s="85">
        <v>12</v>
      </c>
      <c r="F129" s="86">
        <v>77.400000000000006</v>
      </c>
      <c r="G129" s="86">
        <v>73.018867924528308</v>
      </c>
      <c r="H129" s="48">
        <v>0.06</v>
      </c>
      <c r="I129" s="18"/>
      <c r="J129" s="13">
        <f t="shared" si="12"/>
        <v>0</v>
      </c>
      <c r="K129" s="13">
        <f t="shared" si="7"/>
        <v>0</v>
      </c>
      <c r="L129" s="2" t="s">
        <v>201</v>
      </c>
    </row>
    <row r="130" spans="1:12" ht="23.1" customHeight="1" x14ac:dyDescent="0.2">
      <c r="A130" s="75"/>
      <c r="B130" s="5" t="e" vm="108">
        <v>#VALUE!</v>
      </c>
      <c r="C130" s="21">
        <v>22026</v>
      </c>
      <c r="D130" s="12" t="s">
        <v>202</v>
      </c>
      <c r="E130" s="85">
        <v>12</v>
      </c>
      <c r="F130" s="86">
        <v>87</v>
      </c>
      <c r="G130" s="86">
        <v>82.075471698113205</v>
      </c>
      <c r="H130" s="48">
        <v>0.06</v>
      </c>
      <c r="I130" s="18"/>
      <c r="J130" s="13">
        <f t="shared" si="12"/>
        <v>0</v>
      </c>
      <c r="K130" s="13">
        <f t="shared" si="7"/>
        <v>0</v>
      </c>
      <c r="L130" s="2" t="s">
        <v>203</v>
      </c>
    </row>
    <row r="131" spans="1:12" ht="23.1" customHeight="1" x14ac:dyDescent="0.2">
      <c r="A131" s="75"/>
      <c r="B131" s="5" t="e" vm="109">
        <v>#VALUE!</v>
      </c>
      <c r="C131" s="21">
        <v>22031</v>
      </c>
      <c r="D131" s="12" t="s">
        <v>204</v>
      </c>
      <c r="E131" s="85">
        <v>12</v>
      </c>
      <c r="F131" s="86">
        <v>75</v>
      </c>
      <c r="G131" s="86">
        <v>70.754716981132077</v>
      </c>
      <c r="H131" s="53">
        <v>0.06</v>
      </c>
      <c r="I131" s="18"/>
      <c r="J131" s="13">
        <f t="shared" si="12"/>
        <v>0</v>
      </c>
      <c r="K131" s="13">
        <f t="shared" si="7"/>
        <v>0</v>
      </c>
      <c r="L131" s="2" t="s">
        <v>205</v>
      </c>
    </row>
    <row r="132" spans="1:12" ht="23.1" customHeight="1" x14ac:dyDescent="0.2">
      <c r="A132" s="75"/>
      <c r="B132" s="5" t="e" vm="110">
        <v>#VALUE!</v>
      </c>
      <c r="C132" s="21">
        <v>22034</v>
      </c>
      <c r="D132" s="12" t="s">
        <v>206</v>
      </c>
      <c r="E132" s="85">
        <v>12</v>
      </c>
      <c r="F132" s="86">
        <v>95.4</v>
      </c>
      <c r="G132" s="86">
        <v>90</v>
      </c>
      <c r="H132" s="48">
        <v>0.06</v>
      </c>
      <c r="I132" s="18"/>
      <c r="J132" s="13">
        <f t="shared" si="12"/>
        <v>0</v>
      </c>
      <c r="K132" s="13">
        <f t="shared" si="7"/>
        <v>0</v>
      </c>
      <c r="L132" s="2" t="s">
        <v>207</v>
      </c>
    </row>
    <row r="133" spans="1:12" ht="23.1" customHeight="1" x14ac:dyDescent="0.2">
      <c r="B133" s="32" t="e" vm="111">
        <v>#VALUE!</v>
      </c>
      <c r="C133" s="33">
        <v>22711</v>
      </c>
      <c r="D133" s="34" t="s">
        <v>208</v>
      </c>
      <c r="E133" s="87">
        <v>10</v>
      </c>
      <c r="F133" s="88">
        <v>92</v>
      </c>
      <c r="G133" s="88">
        <f>F133/1.06</f>
        <v>86.79245283018868</v>
      </c>
      <c r="H133" s="49">
        <v>0.06</v>
      </c>
      <c r="I133" s="35"/>
      <c r="J133" s="37">
        <f t="shared" si="12"/>
        <v>0</v>
      </c>
      <c r="K133" s="37">
        <f t="shared" si="7"/>
        <v>0</v>
      </c>
      <c r="L133" s="8" t="s">
        <v>209</v>
      </c>
    </row>
    <row r="134" spans="1:12" ht="14.45" customHeight="1" x14ac:dyDescent="0.25">
      <c r="A134" s="79"/>
      <c r="B134" s="29" t="s">
        <v>210</v>
      </c>
      <c r="C134" s="28"/>
      <c r="D134" s="28"/>
      <c r="E134" s="50"/>
      <c r="F134" s="89"/>
      <c r="G134" s="89"/>
      <c r="H134" s="50"/>
      <c r="I134" s="28"/>
      <c r="J134" s="28"/>
      <c r="K134" s="30"/>
      <c r="L134" s="31"/>
    </row>
    <row r="135" spans="1:12" ht="23.1" customHeight="1" x14ac:dyDescent="0.2">
      <c r="A135" s="74"/>
      <c r="B135" s="4" t="e" vm="112">
        <v>#VALUE!</v>
      </c>
      <c r="C135" s="19">
        <v>22210</v>
      </c>
      <c r="D135" s="20" t="s">
        <v>211</v>
      </c>
      <c r="E135" s="83">
        <v>12</v>
      </c>
      <c r="F135" s="84">
        <v>95.4</v>
      </c>
      <c r="G135" s="84">
        <v>90</v>
      </c>
      <c r="H135" s="47">
        <v>0.06</v>
      </c>
      <c r="I135" s="17"/>
      <c r="J135" s="13">
        <f t="shared" si="12"/>
        <v>0</v>
      </c>
      <c r="K135" s="13">
        <f t="shared" si="7"/>
        <v>0</v>
      </c>
      <c r="L135" s="11" t="s">
        <v>207</v>
      </c>
    </row>
    <row r="136" spans="1:12" ht="23.1" customHeight="1" x14ac:dyDescent="0.2">
      <c r="A136" s="75"/>
      <c r="B136" s="5" t="e" vm="113">
        <v>#VALUE!</v>
      </c>
      <c r="C136" s="21">
        <v>22712</v>
      </c>
      <c r="D136" s="12" t="s">
        <v>212</v>
      </c>
      <c r="E136" s="85">
        <v>10</v>
      </c>
      <c r="F136" s="88">
        <v>92</v>
      </c>
      <c r="G136" s="88">
        <f>F136/1.06</f>
        <v>86.79245283018868</v>
      </c>
      <c r="H136" s="48">
        <v>0.06</v>
      </c>
      <c r="I136" s="18"/>
      <c r="J136" s="13">
        <f t="shared" si="12"/>
        <v>0</v>
      </c>
      <c r="K136" s="13">
        <f t="shared" si="7"/>
        <v>0</v>
      </c>
      <c r="L136" s="2" t="s">
        <v>209</v>
      </c>
    </row>
    <row r="137" spans="1:12" ht="23.1" customHeight="1" x14ac:dyDescent="0.2">
      <c r="A137" s="75"/>
      <c r="B137" s="5" t="e" vm="114">
        <v>#VALUE!</v>
      </c>
      <c r="C137" s="21">
        <v>22200</v>
      </c>
      <c r="D137" s="12" t="s">
        <v>213</v>
      </c>
      <c r="E137" s="85">
        <v>12</v>
      </c>
      <c r="F137" s="86">
        <v>81</v>
      </c>
      <c r="G137" s="86">
        <v>76.415094339622641</v>
      </c>
      <c r="H137" s="48">
        <v>0.06</v>
      </c>
      <c r="I137" s="18"/>
      <c r="J137" s="13">
        <f t="shared" si="12"/>
        <v>0</v>
      </c>
      <c r="K137" s="13">
        <f t="shared" si="7"/>
        <v>0</v>
      </c>
      <c r="L137" s="2" t="s">
        <v>201</v>
      </c>
    </row>
    <row r="138" spans="1:12" ht="23.1" customHeight="1" x14ac:dyDescent="0.2">
      <c r="A138" s="75"/>
      <c r="B138" s="5" t="e" vm="115">
        <v>#VALUE!</v>
      </c>
      <c r="C138" s="21">
        <v>22206</v>
      </c>
      <c r="D138" s="12" t="s">
        <v>214</v>
      </c>
      <c r="E138" s="85">
        <v>12</v>
      </c>
      <c r="F138" s="86">
        <v>90</v>
      </c>
      <c r="G138" s="86">
        <v>84.905660377358487</v>
      </c>
      <c r="H138" s="48">
        <v>0.06</v>
      </c>
      <c r="I138" s="18"/>
      <c r="J138" s="13">
        <f t="shared" si="12"/>
        <v>0</v>
      </c>
      <c r="K138" s="13">
        <f t="shared" si="7"/>
        <v>0</v>
      </c>
      <c r="L138" s="2" t="s">
        <v>191</v>
      </c>
    </row>
    <row r="139" spans="1:12" ht="23.1" customHeight="1" x14ac:dyDescent="0.2">
      <c r="A139" s="76"/>
      <c r="B139" s="32" t="e" vm="116">
        <v>#VALUE!</v>
      </c>
      <c r="C139" s="33">
        <v>22209</v>
      </c>
      <c r="D139" s="34" t="s">
        <v>215</v>
      </c>
      <c r="E139" s="87">
        <v>12</v>
      </c>
      <c r="F139" s="88">
        <v>95.4</v>
      </c>
      <c r="G139" s="88">
        <v>90</v>
      </c>
      <c r="H139" s="49">
        <v>0.06</v>
      </c>
      <c r="I139" s="35"/>
      <c r="J139" s="15">
        <f t="shared" si="12"/>
        <v>0</v>
      </c>
      <c r="K139" s="15">
        <f t="shared" si="7"/>
        <v>0</v>
      </c>
      <c r="L139" s="8" t="s">
        <v>195</v>
      </c>
    </row>
    <row r="140" spans="1:12" ht="14.45" customHeight="1" x14ac:dyDescent="0.25">
      <c r="A140" s="79"/>
      <c r="B140" s="29" t="s">
        <v>216</v>
      </c>
      <c r="C140" s="28"/>
      <c r="D140" s="28"/>
      <c r="E140" s="50"/>
      <c r="F140" s="89"/>
      <c r="G140" s="89"/>
      <c r="H140" s="50"/>
      <c r="I140" s="28"/>
      <c r="J140" s="28"/>
      <c r="K140" s="30"/>
      <c r="L140" s="31"/>
    </row>
    <row r="141" spans="1:12" ht="23.1" customHeight="1" x14ac:dyDescent="0.2">
      <c r="A141" s="74"/>
      <c r="B141" s="4" t="e" vm="117">
        <v>#VALUE!</v>
      </c>
      <c r="C141" s="19">
        <v>22604</v>
      </c>
      <c r="D141" s="20" t="s">
        <v>217</v>
      </c>
      <c r="E141" s="83">
        <v>6</v>
      </c>
      <c r="F141" s="84">
        <v>131.69999999999999</v>
      </c>
      <c r="G141" s="84">
        <v>124.24528301886791</v>
      </c>
      <c r="H141" s="110">
        <v>0.06</v>
      </c>
      <c r="I141" s="17"/>
      <c r="J141" s="13">
        <f t="shared" si="12"/>
        <v>0</v>
      </c>
      <c r="K141" s="13">
        <f t="shared" ref="K141:K205" si="13">F141*I141</f>
        <v>0</v>
      </c>
      <c r="L141" s="11" t="s">
        <v>218</v>
      </c>
    </row>
    <row r="142" spans="1:12" ht="23.1" customHeight="1" x14ac:dyDescent="0.2">
      <c r="A142" s="75"/>
      <c r="B142" s="5" t="e" vm="118">
        <v>#VALUE!</v>
      </c>
      <c r="C142" s="21">
        <v>22400</v>
      </c>
      <c r="D142" s="12" t="s">
        <v>219</v>
      </c>
      <c r="E142" s="85">
        <v>6</v>
      </c>
      <c r="F142" s="86">
        <v>119.69999999999999</v>
      </c>
      <c r="G142" s="86">
        <v>112.92452830188678</v>
      </c>
      <c r="H142" s="48">
        <v>0.06</v>
      </c>
      <c r="I142" s="18"/>
      <c r="J142" s="13">
        <f t="shared" si="12"/>
        <v>0</v>
      </c>
      <c r="K142" s="13">
        <f t="shared" si="13"/>
        <v>0</v>
      </c>
      <c r="L142" s="2" t="s">
        <v>220</v>
      </c>
    </row>
    <row r="143" spans="1:12" ht="23.1" customHeight="1" x14ac:dyDescent="0.2">
      <c r="A143" s="75"/>
      <c r="B143" s="5" t="e" vm="119">
        <v>#VALUE!</v>
      </c>
      <c r="C143" s="21">
        <v>22401</v>
      </c>
      <c r="D143" s="12" t="s">
        <v>221</v>
      </c>
      <c r="E143" s="85">
        <v>6</v>
      </c>
      <c r="F143" s="86">
        <v>119.69999999999999</v>
      </c>
      <c r="G143" s="86">
        <v>112.92452830188678</v>
      </c>
      <c r="H143" s="48">
        <v>0.06</v>
      </c>
      <c r="I143" s="18"/>
      <c r="J143" s="13">
        <f t="shared" si="12"/>
        <v>0</v>
      </c>
      <c r="K143" s="13">
        <f t="shared" si="13"/>
        <v>0</v>
      </c>
      <c r="L143" s="2" t="s">
        <v>199</v>
      </c>
    </row>
    <row r="144" spans="1:12" ht="23.1" customHeight="1" x14ac:dyDescent="0.2">
      <c r="A144" s="75"/>
      <c r="B144" s="5" t="e" vm="120">
        <v>#VALUE!</v>
      </c>
      <c r="C144" s="21">
        <v>22601</v>
      </c>
      <c r="D144" s="12" t="s">
        <v>222</v>
      </c>
      <c r="E144" s="85">
        <v>6</v>
      </c>
      <c r="F144" s="86">
        <v>131.69999999999999</v>
      </c>
      <c r="G144" s="86">
        <v>124.24528301886791</v>
      </c>
      <c r="H144" s="48">
        <v>0.06</v>
      </c>
      <c r="I144" s="18"/>
      <c r="J144" s="13">
        <f t="shared" si="12"/>
        <v>0</v>
      </c>
      <c r="K144" s="13">
        <f t="shared" si="13"/>
        <v>0</v>
      </c>
      <c r="L144" s="2" t="s">
        <v>223</v>
      </c>
    </row>
    <row r="145" spans="1:12" ht="23.1" customHeight="1" x14ac:dyDescent="0.2">
      <c r="A145" s="75"/>
      <c r="B145" s="5" t="e" vm="121">
        <v>#VALUE!</v>
      </c>
      <c r="C145" s="21">
        <v>22600</v>
      </c>
      <c r="D145" s="12" t="s">
        <v>224</v>
      </c>
      <c r="E145" s="85">
        <v>6</v>
      </c>
      <c r="F145" s="86">
        <v>119.69999999999999</v>
      </c>
      <c r="G145" s="86">
        <v>112.92452830188678</v>
      </c>
      <c r="H145" s="48">
        <v>0.06</v>
      </c>
      <c r="I145" s="18"/>
      <c r="J145" s="13">
        <f t="shared" si="12"/>
        <v>0</v>
      </c>
      <c r="K145" s="13">
        <f t="shared" si="13"/>
        <v>0</v>
      </c>
      <c r="L145" s="2" t="s">
        <v>220</v>
      </c>
    </row>
    <row r="146" spans="1:12" ht="23.1" customHeight="1" x14ac:dyDescent="0.2">
      <c r="A146" s="75"/>
      <c r="B146" s="5" t="e" vm="122">
        <v>#VALUE!</v>
      </c>
      <c r="C146" s="21">
        <v>22602</v>
      </c>
      <c r="D146" s="12" t="s">
        <v>225</v>
      </c>
      <c r="E146" s="85">
        <v>6</v>
      </c>
      <c r="F146" s="86">
        <v>119.69999999999999</v>
      </c>
      <c r="G146" s="86">
        <v>112.92452830188678</v>
      </c>
      <c r="H146" s="48">
        <v>0.06</v>
      </c>
      <c r="I146" s="18"/>
      <c r="J146" s="13">
        <f t="shared" si="12"/>
        <v>0</v>
      </c>
      <c r="K146" s="13">
        <f t="shared" si="13"/>
        <v>0</v>
      </c>
      <c r="L146" s="2" t="s">
        <v>226</v>
      </c>
    </row>
    <row r="147" spans="1:12" ht="23.1" customHeight="1" x14ac:dyDescent="0.2">
      <c r="A147" s="76"/>
      <c r="B147" s="32" t="e" vm="123">
        <v>#VALUE!</v>
      </c>
      <c r="C147" s="33">
        <v>22605</v>
      </c>
      <c r="D147" s="34" t="s">
        <v>227</v>
      </c>
      <c r="E147" s="87">
        <v>6</v>
      </c>
      <c r="F147" s="88">
        <v>149.69999999999999</v>
      </c>
      <c r="G147" s="88">
        <v>141.22641509433961</v>
      </c>
      <c r="H147" s="48">
        <v>0.06</v>
      </c>
      <c r="I147" s="35"/>
      <c r="J147" s="15">
        <f t="shared" si="12"/>
        <v>0</v>
      </c>
      <c r="K147" s="15">
        <f t="shared" si="13"/>
        <v>0</v>
      </c>
      <c r="L147" s="8" t="s">
        <v>228</v>
      </c>
    </row>
    <row r="148" spans="1:12" ht="14.45" customHeight="1" x14ac:dyDescent="0.25">
      <c r="A148" s="77"/>
      <c r="B148" s="36" t="s">
        <v>229</v>
      </c>
      <c r="C148" s="28"/>
      <c r="D148" s="28"/>
      <c r="E148" s="50"/>
      <c r="F148" s="89"/>
      <c r="G148" s="89"/>
      <c r="H148" s="50"/>
      <c r="I148" s="28"/>
      <c r="J148" s="28"/>
      <c r="K148" s="30"/>
      <c r="L148" s="31"/>
    </row>
    <row r="149" spans="1:12" ht="23.1" customHeight="1" x14ac:dyDescent="0.2">
      <c r="A149" s="74"/>
      <c r="B149" s="4" t="e" vm="124">
        <v>#VALUE!</v>
      </c>
      <c r="C149" s="19">
        <v>99979</v>
      </c>
      <c r="D149" s="20" t="s">
        <v>230</v>
      </c>
      <c r="E149" s="83">
        <v>10</v>
      </c>
      <c r="F149" s="84">
        <v>119</v>
      </c>
      <c r="G149" s="84">
        <f>F149/1.06</f>
        <v>112.26415094339622</v>
      </c>
      <c r="H149" s="110">
        <v>0.06</v>
      </c>
      <c r="I149" s="17"/>
      <c r="J149" s="13">
        <f t="shared" si="12"/>
        <v>0</v>
      </c>
      <c r="K149" s="13">
        <f t="shared" si="13"/>
        <v>0</v>
      </c>
      <c r="L149" s="11" t="s">
        <v>209</v>
      </c>
    </row>
    <row r="150" spans="1:12" ht="23.1" customHeight="1" x14ac:dyDescent="0.2">
      <c r="A150" s="75"/>
      <c r="B150" s="5" t="e" vm="125">
        <v>#VALUE!</v>
      </c>
      <c r="C150" s="21">
        <v>22707</v>
      </c>
      <c r="D150" s="12" t="s">
        <v>231</v>
      </c>
      <c r="E150" s="85">
        <v>12</v>
      </c>
      <c r="F150" s="86">
        <v>42.599999999999994</v>
      </c>
      <c r="G150" s="86">
        <v>40.188679245283012</v>
      </c>
      <c r="H150" s="48">
        <v>0.06</v>
      </c>
      <c r="I150" s="18"/>
      <c r="J150" s="13">
        <f t="shared" si="12"/>
        <v>0</v>
      </c>
      <c r="K150" s="13">
        <f t="shared" si="13"/>
        <v>0</v>
      </c>
      <c r="L150" s="2" t="s">
        <v>232</v>
      </c>
    </row>
    <row r="151" spans="1:12" ht="23.1" customHeight="1" x14ac:dyDescent="0.2">
      <c r="A151" s="75"/>
      <c r="B151" s="5" t="e" vm="126">
        <v>#VALUE!</v>
      </c>
      <c r="C151" s="21">
        <v>22706</v>
      </c>
      <c r="D151" s="12" t="s">
        <v>233</v>
      </c>
      <c r="E151" s="85">
        <v>12</v>
      </c>
      <c r="F151" s="86">
        <v>51</v>
      </c>
      <c r="G151" s="86">
        <v>48.113207547169807</v>
      </c>
      <c r="H151" s="53">
        <v>0.06</v>
      </c>
      <c r="I151" s="18"/>
      <c r="J151" s="13">
        <f t="shared" si="12"/>
        <v>0</v>
      </c>
      <c r="K151" s="13">
        <f t="shared" si="13"/>
        <v>0</v>
      </c>
      <c r="L151" s="2" t="s">
        <v>234</v>
      </c>
    </row>
    <row r="152" spans="1:12" ht="23.1" customHeight="1" x14ac:dyDescent="0.2">
      <c r="A152" s="76"/>
      <c r="B152" s="32" t="e" vm="127">
        <v>#VALUE!</v>
      </c>
      <c r="C152" s="33">
        <v>22750</v>
      </c>
      <c r="D152" s="34" t="s">
        <v>235</v>
      </c>
      <c r="E152" s="87">
        <v>1</v>
      </c>
      <c r="F152" s="88">
        <v>71.95</v>
      </c>
      <c r="G152" s="88">
        <v>67.877358490566039</v>
      </c>
      <c r="H152" s="54">
        <v>0.06</v>
      </c>
      <c r="I152" s="35"/>
      <c r="J152" s="15">
        <f t="shared" si="12"/>
        <v>0</v>
      </c>
      <c r="K152" s="15">
        <f t="shared" si="13"/>
        <v>0</v>
      </c>
      <c r="L152" s="8" t="s">
        <v>236</v>
      </c>
    </row>
    <row r="153" spans="1:12" ht="14.45" customHeight="1" x14ac:dyDescent="0.25">
      <c r="A153" s="77"/>
      <c r="B153" s="36" t="s">
        <v>237</v>
      </c>
      <c r="C153" s="28"/>
      <c r="D153" s="28"/>
      <c r="E153" s="50"/>
      <c r="F153" s="89"/>
      <c r="G153" s="89"/>
      <c r="H153" s="50"/>
      <c r="I153" s="28"/>
      <c r="J153" s="28"/>
      <c r="K153" s="30"/>
      <c r="L153" s="31"/>
    </row>
    <row r="154" spans="1:12" ht="23.1" customHeight="1" x14ac:dyDescent="0.2">
      <c r="A154" s="74"/>
      <c r="B154" s="4" t="e" vm="128">
        <v>#VALUE!</v>
      </c>
      <c r="C154" s="19">
        <v>22800</v>
      </c>
      <c r="D154" s="20" t="s">
        <v>238</v>
      </c>
      <c r="E154" s="83">
        <v>12</v>
      </c>
      <c r="F154" s="84">
        <v>102</v>
      </c>
      <c r="G154" s="84">
        <v>96.226415094339615</v>
      </c>
      <c r="H154" s="47">
        <v>0.06</v>
      </c>
      <c r="I154" s="17"/>
      <c r="J154" s="13">
        <f t="shared" si="12"/>
        <v>0</v>
      </c>
      <c r="K154" s="13">
        <f t="shared" si="13"/>
        <v>0</v>
      </c>
      <c r="L154" s="11" t="s">
        <v>239</v>
      </c>
    </row>
    <row r="155" spans="1:12" ht="23.1" customHeight="1" x14ac:dyDescent="0.2">
      <c r="A155" s="76"/>
      <c r="B155" s="32" t="e" vm="129">
        <v>#VALUE!</v>
      </c>
      <c r="C155" s="33">
        <v>22805</v>
      </c>
      <c r="D155" s="34" t="s">
        <v>240</v>
      </c>
      <c r="E155" s="87">
        <v>10</v>
      </c>
      <c r="F155" s="88">
        <v>286.5</v>
      </c>
      <c r="G155" s="88">
        <v>270.28301886792451</v>
      </c>
      <c r="H155" s="49">
        <v>0.06</v>
      </c>
      <c r="I155" s="35"/>
      <c r="J155" s="15">
        <f t="shared" si="12"/>
        <v>0</v>
      </c>
      <c r="K155" s="15">
        <f t="shared" si="13"/>
        <v>0</v>
      </c>
      <c r="L155" s="8" t="s">
        <v>241</v>
      </c>
    </row>
    <row r="156" spans="1:12" ht="14.45" customHeight="1" x14ac:dyDescent="0.25">
      <c r="A156" s="78"/>
      <c r="B156" s="41" t="s">
        <v>242</v>
      </c>
      <c r="C156" s="42"/>
      <c r="D156" s="42"/>
      <c r="E156" s="51"/>
      <c r="F156" s="90"/>
      <c r="G156" s="90"/>
      <c r="H156" s="51"/>
      <c r="I156" s="42"/>
      <c r="J156" s="42"/>
      <c r="K156" s="43"/>
      <c r="L156" s="44"/>
    </row>
    <row r="157" spans="1:12" ht="14.45" customHeight="1" x14ac:dyDescent="0.25">
      <c r="A157" s="79"/>
      <c r="B157" s="29" t="s">
        <v>243</v>
      </c>
      <c r="C157" s="28"/>
      <c r="D157" s="28"/>
      <c r="E157" s="50"/>
      <c r="F157" s="89"/>
      <c r="G157" s="89"/>
      <c r="H157" s="50"/>
      <c r="I157" s="28"/>
      <c r="J157" s="28"/>
      <c r="K157" s="30"/>
      <c r="L157" s="31"/>
    </row>
    <row r="158" spans="1:12" ht="23.1" customHeight="1" x14ac:dyDescent="0.2">
      <c r="A158" s="74"/>
      <c r="B158" s="4" t="e" vm="130">
        <v>#VALUE!</v>
      </c>
      <c r="C158" s="19" t="s">
        <v>244</v>
      </c>
      <c r="D158" s="20" t="s">
        <v>245</v>
      </c>
      <c r="E158" s="83">
        <v>5</v>
      </c>
      <c r="F158" s="84">
        <f>5*7.5</f>
        <v>37.5</v>
      </c>
      <c r="G158" s="84">
        <f>F158/1.06</f>
        <v>35.377358490566039</v>
      </c>
      <c r="H158" s="48">
        <v>0.06</v>
      </c>
      <c r="I158" s="17"/>
      <c r="J158" s="13">
        <f t="shared" ref="J158:J177" si="14">I158*G158</f>
        <v>0</v>
      </c>
      <c r="K158" s="13">
        <f t="shared" si="13"/>
        <v>0</v>
      </c>
      <c r="L158" s="11" t="s">
        <v>246</v>
      </c>
    </row>
    <row r="159" spans="1:12" ht="23.1" customHeight="1" x14ac:dyDescent="0.2">
      <c r="A159" s="75"/>
      <c r="B159" s="5" t="e" vm="131">
        <v>#VALUE!</v>
      </c>
      <c r="C159" s="21">
        <v>42016</v>
      </c>
      <c r="D159" s="12" t="s">
        <v>247</v>
      </c>
      <c r="E159" s="85">
        <v>5</v>
      </c>
      <c r="F159" s="86">
        <f>6.25*E159</f>
        <v>31.25</v>
      </c>
      <c r="G159" s="86">
        <f>F159/1.06</f>
        <v>29.481132075471695</v>
      </c>
      <c r="H159" s="48">
        <v>0.06</v>
      </c>
      <c r="I159" s="18"/>
      <c r="J159" s="13">
        <f t="shared" si="14"/>
        <v>0</v>
      </c>
      <c r="K159" s="13">
        <f t="shared" si="13"/>
        <v>0</v>
      </c>
      <c r="L159" s="2" t="s">
        <v>248</v>
      </c>
    </row>
    <row r="160" spans="1:12" ht="23.1" customHeight="1" x14ac:dyDescent="0.2">
      <c r="A160" s="75"/>
      <c r="B160" s="5" t="e" vm="132">
        <v>#VALUE!</v>
      </c>
      <c r="C160" s="21">
        <v>42019</v>
      </c>
      <c r="D160" s="12" t="s">
        <v>249</v>
      </c>
      <c r="E160" s="85">
        <v>5</v>
      </c>
      <c r="F160" s="86">
        <f>6.9*5</f>
        <v>34.5</v>
      </c>
      <c r="G160" s="86">
        <f>F160/1.06</f>
        <v>32.547169811320757</v>
      </c>
      <c r="H160" s="48">
        <v>0.06</v>
      </c>
      <c r="I160" s="18"/>
      <c r="J160" s="13">
        <f t="shared" si="14"/>
        <v>0</v>
      </c>
      <c r="K160" s="13">
        <f t="shared" si="13"/>
        <v>0</v>
      </c>
      <c r="L160" s="2" t="s">
        <v>248</v>
      </c>
    </row>
    <row r="161" spans="1:12" ht="23.1" customHeight="1" x14ac:dyDescent="0.2">
      <c r="A161" s="75"/>
      <c r="B161" s="5" t="e" vm="133">
        <v>#VALUE!</v>
      </c>
      <c r="C161" s="21">
        <v>42017</v>
      </c>
      <c r="D161" s="12" t="s">
        <v>250</v>
      </c>
      <c r="E161" s="85">
        <v>5</v>
      </c>
      <c r="F161" s="86">
        <f>8.4*5</f>
        <v>42</v>
      </c>
      <c r="G161" s="86">
        <f>F161/1.06</f>
        <v>39.622641509433961</v>
      </c>
      <c r="H161" s="48">
        <v>0.06</v>
      </c>
      <c r="I161" s="18"/>
      <c r="J161" s="13">
        <f t="shared" si="14"/>
        <v>0</v>
      </c>
      <c r="K161" s="13">
        <f t="shared" si="13"/>
        <v>0</v>
      </c>
      <c r="L161" s="2" t="s">
        <v>251</v>
      </c>
    </row>
    <row r="162" spans="1:12" ht="23.1" customHeight="1" x14ac:dyDescent="0.2">
      <c r="A162" s="75"/>
      <c r="B162" s="5" t="e" vm="134">
        <v>#VALUE!</v>
      </c>
      <c r="C162" s="21">
        <v>42018</v>
      </c>
      <c r="D162" s="12" t="s">
        <v>252</v>
      </c>
      <c r="E162" s="85">
        <v>5</v>
      </c>
      <c r="F162" s="86">
        <f>6.9*5</f>
        <v>34.5</v>
      </c>
      <c r="G162" s="86">
        <f t="shared" ref="G162:G165" si="15">F162/1.06</f>
        <v>32.547169811320757</v>
      </c>
      <c r="H162" s="48">
        <v>0.06</v>
      </c>
      <c r="I162" s="18"/>
      <c r="J162" s="13">
        <f t="shared" si="14"/>
        <v>0</v>
      </c>
      <c r="K162" s="13">
        <f t="shared" si="13"/>
        <v>0</v>
      </c>
      <c r="L162" s="2" t="s">
        <v>253</v>
      </c>
    </row>
    <row r="163" spans="1:12" ht="23.1" customHeight="1" x14ac:dyDescent="0.2">
      <c r="A163" s="75"/>
      <c r="B163" s="5" t="e" vm="135">
        <v>#VALUE!</v>
      </c>
      <c r="C163" s="21" t="s">
        <v>254</v>
      </c>
      <c r="D163" s="12" t="s">
        <v>255</v>
      </c>
      <c r="E163" s="85">
        <v>6</v>
      </c>
      <c r="F163" s="86">
        <f>E163*6.9</f>
        <v>41.400000000000006</v>
      </c>
      <c r="G163" s="86">
        <f t="shared" si="15"/>
        <v>39.056603773584911</v>
      </c>
      <c r="H163" s="48">
        <v>0.06</v>
      </c>
      <c r="I163" s="18"/>
      <c r="J163" s="13">
        <f t="shared" si="14"/>
        <v>0</v>
      </c>
      <c r="K163" s="13">
        <f t="shared" si="13"/>
        <v>0</v>
      </c>
      <c r="L163" s="2" t="s">
        <v>256</v>
      </c>
    </row>
    <row r="164" spans="1:12" ht="23.1" customHeight="1" x14ac:dyDescent="0.2">
      <c r="A164" s="75"/>
      <c r="B164" s="5" t="e" vm="136">
        <v>#VALUE!</v>
      </c>
      <c r="C164" s="21" t="s">
        <v>257</v>
      </c>
      <c r="D164" s="12" t="s">
        <v>258</v>
      </c>
      <c r="E164" s="85">
        <v>6</v>
      </c>
      <c r="F164" s="86">
        <f t="shared" ref="F164:F165" si="16">E164*6.9</f>
        <v>41.400000000000006</v>
      </c>
      <c r="G164" s="86">
        <f t="shared" si="15"/>
        <v>39.056603773584911</v>
      </c>
      <c r="H164" s="48">
        <v>0.06</v>
      </c>
      <c r="I164" s="18"/>
      <c r="J164" s="13">
        <f t="shared" si="14"/>
        <v>0</v>
      </c>
      <c r="K164" s="13">
        <f t="shared" si="13"/>
        <v>0</v>
      </c>
      <c r="L164" s="2" t="s">
        <v>259</v>
      </c>
    </row>
    <row r="165" spans="1:12" ht="23.1" customHeight="1" x14ac:dyDescent="0.2">
      <c r="A165" s="76"/>
      <c r="B165" s="32" t="e" vm="137">
        <v>#VALUE!</v>
      </c>
      <c r="C165" s="33" t="s">
        <v>260</v>
      </c>
      <c r="D165" s="34" t="s">
        <v>261</v>
      </c>
      <c r="E165" s="87">
        <v>6</v>
      </c>
      <c r="F165" s="86">
        <f t="shared" si="16"/>
        <v>41.400000000000006</v>
      </c>
      <c r="G165" s="86">
        <f t="shared" si="15"/>
        <v>39.056603773584911</v>
      </c>
      <c r="H165" s="48">
        <v>0.06</v>
      </c>
      <c r="I165" s="35"/>
      <c r="J165" s="15">
        <f t="shared" si="14"/>
        <v>0</v>
      </c>
      <c r="K165" s="15">
        <f t="shared" si="13"/>
        <v>0</v>
      </c>
      <c r="L165" s="8" t="s">
        <v>262</v>
      </c>
    </row>
    <row r="166" spans="1:12" ht="14.45" customHeight="1" x14ac:dyDescent="0.25">
      <c r="A166" s="79"/>
      <c r="B166" s="29" t="s">
        <v>263</v>
      </c>
      <c r="C166" s="28"/>
      <c r="D166" s="28"/>
      <c r="E166" s="50"/>
      <c r="F166" s="89"/>
      <c r="G166" s="89"/>
      <c r="H166" s="50"/>
      <c r="I166" s="28"/>
      <c r="J166" s="28"/>
      <c r="K166" s="31"/>
      <c r="L166" s="31"/>
    </row>
    <row r="167" spans="1:12" ht="23.1" customHeight="1" x14ac:dyDescent="0.2">
      <c r="A167" s="74"/>
      <c r="B167" s="4"/>
      <c r="C167" s="19">
        <v>23508</v>
      </c>
      <c r="D167" s="20" t="s">
        <v>264</v>
      </c>
      <c r="E167" s="83">
        <v>6</v>
      </c>
      <c r="F167" s="84">
        <v>62.099999999999994</v>
      </c>
      <c r="G167" s="84">
        <v>58.584905660377352</v>
      </c>
      <c r="H167" s="47">
        <v>0.06</v>
      </c>
      <c r="I167" s="17"/>
      <c r="J167" s="13">
        <f t="shared" si="14"/>
        <v>0</v>
      </c>
      <c r="K167" s="13">
        <f t="shared" si="13"/>
        <v>0</v>
      </c>
      <c r="L167" s="11" t="s">
        <v>265</v>
      </c>
    </row>
    <row r="168" spans="1:12" ht="23.1" customHeight="1" x14ac:dyDescent="0.2">
      <c r="A168" s="75"/>
      <c r="B168" s="5" t="e" vm="138">
        <v>#VALUE!</v>
      </c>
      <c r="C168" s="21">
        <v>23504</v>
      </c>
      <c r="D168" s="12" t="s">
        <v>266</v>
      </c>
      <c r="E168" s="85">
        <v>12</v>
      </c>
      <c r="F168" s="86">
        <v>26.400000000000002</v>
      </c>
      <c r="G168" s="86">
        <v>24.90566037735849</v>
      </c>
      <c r="H168" s="47">
        <v>0.06</v>
      </c>
      <c r="I168" s="18"/>
      <c r="J168" s="13">
        <f t="shared" si="14"/>
        <v>0</v>
      </c>
      <c r="K168" s="13">
        <f t="shared" si="13"/>
        <v>0</v>
      </c>
      <c r="L168" s="2" t="s">
        <v>265</v>
      </c>
    </row>
    <row r="169" spans="1:12" ht="23.1" customHeight="1" x14ac:dyDescent="0.2">
      <c r="A169" s="75"/>
      <c r="B169" s="5" t="e" vm="139">
        <v>#VALUE!</v>
      </c>
      <c r="C169" s="21">
        <v>23400</v>
      </c>
      <c r="D169" s="12" t="s">
        <v>267</v>
      </c>
      <c r="E169" s="85">
        <v>12</v>
      </c>
      <c r="F169" s="86">
        <v>23.4</v>
      </c>
      <c r="G169" s="86">
        <v>22.075471698113205</v>
      </c>
      <c r="H169" s="48">
        <v>0.06</v>
      </c>
      <c r="I169" s="18"/>
      <c r="J169" s="13">
        <f t="shared" si="14"/>
        <v>0</v>
      </c>
      <c r="K169" s="13">
        <f t="shared" si="13"/>
        <v>0</v>
      </c>
      <c r="L169" s="2" t="s">
        <v>265</v>
      </c>
    </row>
    <row r="170" spans="1:12" ht="23.1" customHeight="1" x14ac:dyDescent="0.2">
      <c r="A170" s="75"/>
      <c r="B170" s="5" t="e" vm="140">
        <v>#VALUE!</v>
      </c>
      <c r="C170" s="21">
        <v>23401</v>
      </c>
      <c r="D170" s="12" t="s">
        <v>268</v>
      </c>
      <c r="E170" s="85">
        <v>12</v>
      </c>
      <c r="F170" s="86">
        <v>29.400000000000002</v>
      </c>
      <c r="G170" s="86">
        <v>27.735849056603776</v>
      </c>
      <c r="H170" s="48">
        <v>0.06</v>
      </c>
      <c r="I170" s="18"/>
      <c r="J170" s="13">
        <f t="shared" si="14"/>
        <v>0</v>
      </c>
      <c r="K170" s="13">
        <f t="shared" si="13"/>
        <v>0</v>
      </c>
      <c r="L170" s="2" t="s">
        <v>269</v>
      </c>
    </row>
    <row r="171" spans="1:12" ht="23.1" customHeight="1" x14ac:dyDescent="0.2">
      <c r="A171" s="75"/>
      <c r="B171" s="5" t="e" vm="141">
        <v>#VALUE!</v>
      </c>
      <c r="C171" s="21">
        <v>23402</v>
      </c>
      <c r="D171" s="12" t="s">
        <v>270</v>
      </c>
      <c r="E171" s="85">
        <v>12</v>
      </c>
      <c r="F171" s="86">
        <v>26.400000000000002</v>
      </c>
      <c r="G171" s="86">
        <v>24.90566037735849</v>
      </c>
      <c r="H171" s="48">
        <v>0.06</v>
      </c>
      <c r="I171" s="18"/>
      <c r="J171" s="13">
        <f t="shared" si="14"/>
        <v>0</v>
      </c>
      <c r="K171" s="13">
        <f t="shared" si="13"/>
        <v>0</v>
      </c>
      <c r="L171" s="2" t="s">
        <v>265</v>
      </c>
    </row>
    <row r="172" spans="1:12" ht="23.1" customHeight="1" x14ac:dyDescent="0.2">
      <c r="A172" s="75"/>
      <c r="B172" s="5" t="e" vm="142">
        <v>#VALUE!</v>
      </c>
      <c r="C172" s="21">
        <v>23002</v>
      </c>
      <c r="D172" s="12" t="s">
        <v>271</v>
      </c>
      <c r="E172" s="85">
        <v>6</v>
      </c>
      <c r="F172" s="86">
        <v>36.900000000000006</v>
      </c>
      <c r="G172" s="86">
        <v>34.811320754716988</v>
      </c>
      <c r="H172" s="48">
        <v>0.06</v>
      </c>
      <c r="I172" s="18"/>
      <c r="J172" s="13">
        <f t="shared" si="14"/>
        <v>0</v>
      </c>
      <c r="K172" s="13">
        <f t="shared" si="13"/>
        <v>0</v>
      </c>
      <c r="L172" s="2" t="s">
        <v>265</v>
      </c>
    </row>
    <row r="173" spans="1:12" ht="23.1" customHeight="1" x14ac:dyDescent="0.2">
      <c r="A173" s="75"/>
      <c r="B173" s="5" t="e" vm="143">
        <v>#VALUE!</v>
      </c>
      <c r="C173" s="21">
        <v>23505</v>
      </c>
      <c r="D173" s="12" t="s">
        <v>272</v>
      </c>
      <c r="E173" s="85">
        <v>12</v>
      </c>
      <c r="F173" s="86">
        <v>26.400000000000002</v>
      </c>
      <c r="G173" s="86">
        <v>24.90566037735849</v>
      </c>
      <c r="H173" s="48">
        <v>0.06</v>
      </c>
      <c r="I173" s="18"/>
      <c r="J173" s="13">
        <f t="shared" si="14"/>
        <v>0</v>
      </c>
      <c r="K173" s="13">
        <f t="shared" si="13"/>
        <v>0</v>
      </c>
      <c r="L173" s="2" t="s">
        <v>265</v>
      </c>
    </row>
    <row r="174" spans="1:12" ht="23.1" customHeight="1" x14ac:dyDescent="0.2">
      <c r="A174" s="75"/>
      <c r="B174" s="5" t="e" vm="144">
        <v>#VALUE!</v>
      </c>
      <c r="C174" s="21">
        <v>23006</v>
      </c>
      <c r="D174" s="12" t="s">
        <v>273</v>
      </c>
      <c r="E174" s="85">
        <v>12</v>
      </c>
      <c r="F174" s="86">
        <v>23.4</v>
      </c>
      <c r="G174" s="86">
        <v>22.075471698113205</v>
      </c>
      <c r="H174" s="48">
        <v>0.06</v>
      </c>
      <c r="I174" s="18"/>
      <c r="J174" s="13">
        <f t="shared" si="14"/>
        <v>0</v>
      </c>
      <c r="K174" s="13">
        <f t="shared" si="13"/>
        <v>0</v>
      </c>
      <c r="L174" s="2" t="s">
        <v>265</v>
      </c>
    </row>
    <row r="175" spans="1:12" ht="23.1" customHeight="1" x14ac:dyDescent="0.2">
      <c r="A175" s="75"/>
      <c r="B175" s="5" t="e" vm="145">
        <v>#VALUE!</v>
      </c>
      <c r="C175" s="21">
        <v>23503</v>
      </c>
      <c r="D175" s="12" t="s">
        <v>274</v>
      </c>
      <c r="E175" s="85">
        <v>12</v>
      </c>
      <c r="F175" s="86">
        <v>26.400000000000002</v>
      </c>
      <c r="G175" s="86">
        <v>24.90566037735849</v>
      </c>
      <c r="H175" s="48">
        <v>0.06</v>
      </c>
      <c r="I175" s="18"/>
      <c r="J175" s="13">
        <f t="shared" si="14"/>
        <v>0</v>
      </c>
      <c r="K175" s="13">
        <f t="shared" si="13"/>
        <v>0</v>
      </c>
      <c r="L175" s="2" t="s">
        <v>265</v>
      </c>
    </row>
    <row r="176" spans="1:12" ht="23.1" customHeight="1" x14ac:dyDescent="0.2">
      <c r="A176" s="75"/>
      <c r="B176" s="5" t="e" vm="146">
        <v>#VALUE!</v>
      </c>
      <c r="C176" s="21">
        <v>23506</v>
      </c>
      <c r="D176" s="12" t="s">
        <v>275</v>
      </c>
      <c r="E176" s="85">
        <v>12</v>
      </c>
      <c r="F176" s="86">
        <v>26.400000000000002</v>
      </c>
      <c r="G176" s="86">
        <v>24.90566037735849</v>
      </c>
      <c r="H176" s="48">
        <v>0.06</v>
      </c>
      <c r="I176" s="18"/>
      <c r="J176" s="13">
        <f t="shared" si="14"/>
        <v>0</v>
      </c>
      <c r="K176" s="13">
        <f t="shared" si="13"/>
        <v>0</v>
      </c>
      <c r="L176" s="2" t="s">
        <v>265</v>
      </c>
    </row>
    <row r="177" spans="1:12" ht="23.1" customHeight="1" x14ac:dyDescent="0.2">
      <c r="A177" s="76"/>
      <c r="B177" s="32" t="e" vm="147">
        <v>#VALUE!</v>
      </c>
      <c r="C177" s="33">
        <v>23706</v>
      </c>
      <c r="D177" s="34" t="s">
        <v>276</v>
      </c>
      <c r="E177" s="87">
        <v>12</v>
      </c>
      <c r="F177" s="88">
        <v>42</v>
      </c>
      <c r="G177" s="88">
        <v>39.622641509433961</v>
      </c>
      <c r="H177" s="49">
        <v>0.06</v>
      </c>
      <c r="I177" s="35"/>
      <c r="J177" s="15">
        <f t="shared" si="14"/>
        <v>0</v>
      </c>
      <c r="K177" s="15">
        <f t="shared" si="13"/>
        <v>0</v>
      </c>
      <c r="L177" s="8" t="s">
        <v>277</v>
      </c>
    </row>
    <row r="178" spans="1:12" ht="14.45" customHeight="1" x14ac:dyDescent="0.25">
      <c r="A178" s="78"/>
      <c r="B178" s="41" t="s">
        <v>278</v>
      </c>
      <c r="C178" s="42"/>
      <c r="D178" s="42"/>
      <c r="E178" s="51"/>
      <c r="F178" s="90"/>
      <c r="G178" s="90"/>
      <c r="H178" s="51"/>
      <c r="I178" s="42"/>
      <c r="J178" s="42"/>
      <c r="K178" s="44"/>
      <c r="L178" s="44"/>
    </row>
    <row r="179" spans="1:12" ht="14.45" customHeight="1" x14ac:dyDescent="0.25">
      <c r="A179" s="77"/>
      <c r="B179" s="36" t="s">
        <v>279</v>
      </c>
      <c r="C179" s="28"/>
      <c r="D179" s="28"/>
      <c r="E179" s="50"/>
      <c r="F179" s="89"/>
      <c r="G179" s="89"/>
      <c r="H179" s="50"/>
      <c r="I179" s="28"/>
      <c r="J179" s="28"/>
      <c r="K179" s="31"/>
      <c r="L179" s="31"/>
    </row>
    <row r="180" spans="1:12" ht="23.1" customHeight="1" x14ac:dyDescent="0.2">
      <c r="A180" s="98" t="s">
        <v>490</v>
      </c>
      <c r="B180" s="4" t="e" vm="148">
        <v>#VALUE!</v>
      </c>
      <c r="C180" s="19">
        <v>31502</v>
      </c>
      <c r="D180" s="20" t="s">
        <v>280</v>
      </c>
      <c r="E180" s="83">
        <v>12</v>
      </c>
      <c r="F180" s="84">
        <v>15</v>
      </c>
      <c r="G180" s="84">
        <v>14.150943396226415</v>
      </c>
      <c r="H180" s="53">
        <v>0.06</v>
      </c>
      <c r="I180" s="17"/>
      <c r="J180" s="13">
        <f t="shared" ref="J180:J203" si="17">I180*G180</f>
        <v>0</v>
      </c>
      <c r="K180" s="13">
        <f t="shared" si="13"/>
        <v>0</v>
      </c>
      <c r="L180" s="11" t="s">
        <v>156</v>
      </c>
    </row>
    <row r="181" spans="1:12" ht="23.1" customHeight="1" x14ac:dyDescent="0.2">
      <c r="A181" s="75" t="s">
        <v>490</v>
      </c>
      <c r="B181" s="5" t="e" vm="149">
        <v>#VALUE!</v>
      </c>
      <c r="C181" s="21">
        <v>31516</v>
      </c>
      <c r="D181" s="12" t="s">
        <v>281</v>
      </c>
      <c r="E181" s="85">
        <v>12</v>
      </c>
      <c r="F181" s="86">
        <v>19.799999999999997</v>
      </c>
      <c r="G181" s="86">
        <v>18.679245283018865</v>
      </c>
      <c r="H181" s="48">
        <v>0.06</v>
      </c>
      <c r="I181" s="18"/>
      <c r="J181" s="13">
        <f t="shared" si="17"/>
        <v>0</v>
      </c>
      <c r="K181" s="13">
        <f t="shared" si="13"/>
        <v>0</v>
      </c>
      <c r="L181" s="2" t="s">
        <v>246</v>
      </c>
    </row>
    <row r="182" spans="1:12" ht="23.1" customHeight="1" x14ac:dyDescent="0.2">
      <c r="A182" s="75"/>
      <c r="B182" s="5" t="e" vm="150">
        <v>#VALUE!</v>
      </c>
      <c r="C182" s="21">
        <v>31504</v>
      </c>
      <c r="D182" s="12" t="s">
        <v>282</v>
      </c>
      <c r="E182" s="85">
        <v>12</v>
      </c>
      <c r="F182" s="86">
        <v>15</v>
      </c>
      <c r="G182" s="86">
        <v>14.150943396226415</v>
      </c>
      <c r="H182" s="48">
        <v>0.06</v>
      </c>
      <c r="I182" s="18"/>
      <c r="J182" s="13">
        <f t="shared" si="17"/>
        <v>0</v>
      </c>
      <c r="K182" s="13">
        <f t="shared" si="13"/>
        <v>0</v>
      </c>
      <c r="L182" s="2" t="s">
        <v>246</v>
      </c>
    </row>
    <row r="183" spans="1:12" ht="23.1" customHeight="1" x14ac:dyDescent="0.2">
      <c r="A183" s="75"/>
      <c r="B183" s="5" t="e" vm="151">
        <v>#VALUE!</v>
      </c>
      <c r="C183" s="21">
        <v>31515</v>
      </c>
      <c r="D183" s="12" t="s">
        <v>283</v>
      </c>
      <c r="E183" s="85">
        <v>12</v>
      </c>
      <c r="F183" s="86">
        <v>15</v>
      </c>
      <c r="G183" s="86">
        <v>14.150943396226415</v>
      </c>
      <c r="H183" s="48">
        <v>0.06</v>
      </c>
      <c r="I183" s="18"/>
      <c r="J183" s="13">
        <f t="shared" si="17"/>
        <v>0</v>
      </c>
      <c r="K183" s="13">
        <f t="shared" si="13"/>
        <v>0</v>
      </c>
      <c r="L183" s="2" t="s">
        <v>248</v>
      </c>
    </row>
    <row r="184" spans="1:12" ht="23.1" customHeight="1" x14ac:dyDescent="0.2">
      <c r="A184" s="76"/>
      <c r="B184" s="32" t="e" vm="152">
        <v>#VALUE!</v>
      </c>
      <c r="C184" s="33">
        <v>31500</v>
      </c>
      <c r="D184" s="34" t="s">
        <v>284</v>
      </c>
      <c r="E184" s="87">
        <v>12</v>
      </c>
      <c r="F184" s="88">
        <v>16.200000000000003</v>
      </c>
      <c r="G184" s="88">
        <v>15.283018867924531</v>
      </c>
      <c r="H184" s="49">
        <v>0.06</v>
      </c>
      <c r="I184" s="35"/>
      <c r="J184" s="15">
        <f t="shared" si="17"/>
        <v>0</v>
      </c>
      <c r="K184" s="15">
        <f t="shared" si="13"/>
        <v>0</v>
      </c>
      <c r="L184" s="8" t="s">
        <v>285</v>
      </c>
    </row>
    <row r="185" spans="1:12" ht="14.45" customHeight="1" x14ac:dyDescent="0.25">
      <c r="A185" s="77"/>
      <c r="B185" s="36" t="s">
        <v>286</v>
      </c>
      <c r="C185" s="28"/>
      <c r="D185" s="28"/>
      <c r="E185" s="50"/>
      <c r="F185" s="89"/>
      <c r="G185" s="89"/>
      <c r="H185" s="50"/>
      <c r="I185" s="28"/>
      <c r="J185" s="28"/>
      <c r="K185" s="31"/>
      <c r="L185" s="31"/>
    </row>
    <row r="186" spans="1:12" ht="23.1" customHeight="1" x14ac:dyDescent="0.2">
      <c r="A186" s="74" t="s">
        <v>287</v>
      </c>
      <c r="B186" s="4" t="e" vm="153">
        <v>#VALUE!</v>
      </c>
      <c r="C186" s="19" t="s">
        <v>288</v>
      </c>
      <c r="D186" s="20" t="s">
        <v>289</v>
      </c>
      <c r="E186" s="83">
        <v>6</v>
      </c>
      <c r="F186" s="91">
        <v>21</v>
      </c>
      <c r="G186" s="86">
        <f>F186/1.06</f>
        <v>19.811320754716981</v>
      </c>
      <c r="H186" s="47">
        <v>0.06</v>
      </c>
      <c r="I186" s="17"/>
      <c r="J186" s="13">
        <f>I186*G186</f>
        <v>0</v>
      </c>
      <c r="K186" s="13">
        <f>F186*I186</f>
        <v>0</v>
      </c>
      <c r="L186" s="11" t="s">
        <v>79</v>
      </c>
    </row>
    <row r="187" spans="1:12" ht="23.1" customHeight="1" x14ac:dyDescent="0.2">
      <c r="A187" s="74" t="s">
        <v>287</v>
      </c>
      <c r="B187" s="5" t="e" vm="154">
        <v>#VALUE!</v>
      </c>
      <c r="C187" s="21" t="s">
        <v>290</v>
      </c>
      <c r="D187" s="12" t="s">
        <v>291</v>
      </c>
      <c r="E187" s="85">
        <v>6</v>
      </c>
      <c r="F187" s="86">
        <f>4.5*6</f>
        <v>27</v>
      </c>
      <c r="G187" s="86">
        <f>F187/1.06</f>
        <v>25.471698113207545</v>
      </c>
      <c r="H187" s="47">
        <v>0.06</v>
      </c>
      <c r="I187" s="18"/>
      <c r="J187" s="13">
        <f t="shared" ref="J187:J190" si="18">I187*G187</f>
        <v>0</v>
      </c>
      <c r="K187" s="13">
        <f t="shared" ref="K187:K190" si="19">F187*I187</f>
        <v>0</v>
      </c>
      <c r="L187" s="2" t="s">
        <v>79</v>
      </c>
    </row>
    <row r="188" spans="1:12" ht="23.1" customHeight="1" x14ac:dyDescent="0.2">
      <c r="A188" s="74" t="s">
        <v>287</v>
      </c>
      <c r="B188" s="5" t="e" vm="155">
        <v>#VALUE!</v>
      </c>
      <c r="C188" s="21" t="s">
        <v>292</v>
      </c>
      <c r="D188" s="12" t="s">
        <v>293</v>
      </c>
      <c r="E188" s="85">
        <v>6</v>
      </c>
      <c r="F188" s="86">
        <v>23.4</v>
      </c>
      <c r="G188" s="86">
        <f t="shared" ref="G188:G189" si="20">F188/1.06</f>
        <v>22.075471698113205</v>
      </c>
      <c r="H188" s="47">
        <v>0.06</v>
      </c>
      <c r="I188" s="18"/>
      <c r="J188" s="13">
        <f t="shared" si="18"/>
        <v>0</v>
      </c>
      <c r="K188" s="13">
        <f t="shared" si="19"/>
        <v>0</v>
      </c>
      <c r="L188" s="2" t="s">
        <v>79</v>
      </c>
    </row>
    <row r="189" spans="1:12" ht="23.1" customHeight="1" x14ac:dyDescent="0.2">
      <c r="A189" s="74" t="s">
        <v>287</v>
      </c>
      <c r="B189" s="5" t="e" vm="156">
        <v>#VALUE!</v>
      </c>
      <c r="C189" s="21" t="s">
        <v>294</v>
      </c>
      <c r="D189" s="12" t="s">
        <v>295</v>
      </c>
      <c r="E189" s="85">
        <v>4</v>
      </c>
      <c r="F189" s="86">
        <f>9.9*4</f>
        <v>39.6</v>
      </c>
      <c r="G189" s="86">
        <f t="shared" si="20"/>
        <v>37.358490566037737</v>
      </c>
      <c r="H189" s="47">
        <v>0.06</v>
      </c>
      <c r="I189" s="18"/>
      <c r="J189" s="13">
        <f t="shared" si="18"/>
        <v>0</v>
      </c>
      <c r="K189" s="13">
        <f t="shared" si="19"/>
        <v>0</v>
      </c>
      <c r="L189" s="2" t="s">
        <v>79</v>
      </c>
    </row>
    <row r="190" spans="1:12" ht="23.1" customHeight="1" x14ac:dyDescent="0.2">
      <c r="A190" s="75"/>
      <c r="B190" s="5" t="e" vm="157">
        <v>#VALUE!</v>
      </c>
      <c r="C190" s="21">
        <v>21057</v>
      </c>
      <c r="D190" s="12" t="s">
        <v>296</v>
      </c>
      <c r="E190" s="85">
        <v>6</v>
      </c>
      <c r="F190" s="86">
        <v>23.700000000000003</v>
      </c>
      <c r="G190" s="86">
        <v>22.358490566037737</v>
      </c>
      <c r="H190" s="48">
        <v>0.06</v>
      </c>
      <c r="I190" s="18"/>
      <c r="J190" s="13">
        <f t="shared" si="18"/>
        <v>0</v>
      </c>
      <c r="K190" s="13">
        <f t="shared" si="19"/>
        <v>0</v>
      </c>
      <c r="L190" s="2" t="s">
        <v>79</v>
      </c>
    </row>
    <row r="191" spans="1:12" ht="23.1" customHeight="1" x14ac:dyDescent="0.2">
      <c r="A191" s="75"/>
      <c r="B191" s="5" t="e" vm="158">
        <v>#VALUE!</v>
      </c>
      <c r="C191" s="21">
        <v>21055</v>
      </c>
      <c r="D191" s="12" t="s">
        <v>297</v>
      </c>
      <c r="E191" s="85">
        <v>6</v>
      </c>
      <c r="F191" s="86">
        <v>22.5</v>
      </c>
      <c r="G191" s="86">
        <v>21.226415094339622</v>
      </c>
      <c r="H191" s="48">
        <v>0.06</v>
      </c>
      <c r="I191" s="18"/>
      <c r="J191" s="13">
        <f t="shared" si="17"/>
        <v>0</v>
      </c>
      <c r="K191" s="13">
        <f t="shared" si="13"/>
        <v>0</v>
      </c>
      <c r="L191" s="2" t="s">
        <v>298</v>
      </c>
    </row>
    <row r="192" spans="1:12" ht="23.1" customHeight="1" x14ac:dyDescent="0.2">
      <c r="A192" s="75"/>
      <c r="B192" s="5" t="e" vm="159">
        <v>#VALUE!</v>
      </c>
      <c r="C192" s="21">
        <v>21056</v>
      </c>
      <c r="D192" s="12" t="s">
        <v>299</v>
      </c>
      <c r="E192" s="85">
        <v>6</v>
      </c>
      <c r="F192" s="86">
        <v>20.700000000000003</v>
      </c>
      <c r="G192" s="86">
        <v>19.528301886792455</v>
      </c>
      <c r="H192" s="48">
        <v>0.06</v>
      </c>
      <c r="I192" s="18"/>
      <c r="J192" s="13">
        <f t="shared" si="17"/>
        <v>0</v>
      </c>
      <c r="K192" s="13">
        <f t="shared" si="13"/>
        <v>0</v>
      </c>
      <c r="L192" s="2" t="s">
        <v>300</v>
      </c>
    </row>
    <row r="193" spans="1:12" ht="23.1" customHeight="1" x14ac:dyDescent="0.2">
      <c r="A193" s="75"/>
      <c r="B193" s="5" t="e" vm="160">
        <v>#VALUE!</v>
      </c>
      <c r="C193" s="21">
        <v>21062</v>
      </c>
      <c r="D193" s="12" t="s">
        <v>301</v>
      </c>
      <c r="E193" s="85">
        <v>8</v>
      </c>
      <c r="F193" s="86">
        <v>42</v>
      </c>
      <c r="G193" s="86">
        <v>39.622641509433961</v>
      </c>
      <c r="H193" s="48">
        <v>0.06</v>
      </c>
      <c r="I193" s="18"/>
      <c r="J193" s="13">
        <f t="shared" si="17"/>
        <v>0</v>
      </c>
      <c r="K193" s="13">
        <f t="shared" si="13"/>
        <v>0</v>
      </c>
      <c r="L193" s="2" t="s">
        <v>181</v>
      </c>
    </row>
    <row r="194" spans="1:12" ht="23.1" customHeight="1" x14ac:dyDescent="0.2">
      <c r="A194" s="75" t="s">
        <v>287</v>
      </c>
      <c r="B194" s="5" t="e" vm="161">
        <v>#VALUE!</v>
      </c>
      <c r="C194" s="21">
        <v>21100</v>
      </c>
      <c r="D194" s="12" t="s">
        <v>302</v>
      </c>
      <c r="E194" s="85">
        <v>24</v>
      </c>
      <c r="F194" s="86">
        <v>22.799999999999997</v>
      </c>
      <c r="G194" s="86">
        <v>21.509433962264147</v>
      </c>
      <c r="H194" s="48">
        <v>0.06</v>
      </c>
      <c r="I194" s="18"/>
      <c r="J194" s="13">
        <f t="shared" si="17"/>
        <v>0</v>
      </c>
      <c r="K194" s="13">
        <f t="shared" si="13"/>
        <v>0</v>
      </c>
      <c r="L194" s="2" t="s">
        <v>298</v>
      </c>
    </row>
    <row r="195" spans="1:12" ht="23.1" customHeight="1" x14ac:dyDescent="0.2">
      <c r="A195" s="75" t="s">
        <v>287</v>
      </c>
      <c r="B195" s="5" t="e" vm="162">
        <v>#VALUE!</v>
      </c>
      <c r="C195" s="21">
        <v>21108</v>
      </c>
      <c r="D195" s="12" t="s">
        <v>303</v>
      </c>
      <c r="E195" s="85">
        <v>24</v>
      </c>
      <c r="F195" s="86">
        <v>22.799999999999997</v>
      </c>
      <c r="G195" s="86">
        <v>21.509433962264147</v>
      </c>
      <c r="H195" s="48">
        <v>0.06</v>
      </c>
      <c r="I195" s="18"/>
      <c r="J195" s="13">
        <f t="shared" si="17"/>
        <v>0</v>
      </c>
      <c r="K195" s="13">
        <f t="shared" si="13"/>
        <v>0</v>
      </c>
      <c r="L195" s="2" t="s">
        <v>79</v>
      </c>
    </row>
    <row r="196" spans="1:12" ht="23.1" customHeight="1" x14ac:dyDescent="0.2">
      <c r="A196" s="75" t="s">
        <v>287</v>
      </c>
      <c r="B196" s="5" t="e" vm="163">
        <v>#VALUE!</v>
      </c>
      <c r="C196" s="21">
        <v>21109</v>
      </c>
      <c r="D196" s="12" t="s">
        <v>304</v>
      </c>
      <c r="E196" s="85">
        <v>24</v>
      </c>
      <c r="F196" s="86">
        <v>34.799999999999997</v>
      </c>
      <c r="G196" s="86">
        <v>32.830188679245282</v>
      </c>
      <c r="H196" s="48">
        <v>0.06</v>
      </c>
      <c r="I196" s="18"/>
      <c r="J196" s="13">
        <f t="shared" si="17"/>
        <v>0</v>
      </c>
      <c r="K196" s="13">
        <f t="shared" si="13"/>
        <v>0</v>
      </c>
      <c r="L196" s="2" t="s">
        <v>305</v>
      </c>
    </row>
    <row r="197" spans="1:12" ht="23.1" customHeight="1" x14ac:dyDescent="0.2">
      <c r="A197" s="75" t="s">
        <v>287</v>
      </c>
      <c r="B197" s="5" t="e" vm="164">
        <v>#VALUE!</v>
      </c>
      <c r="C197" s="21">
        <v>21111</v>
      </c>
      <c r="D197" s="12" t="s">
        <v>306</v>
      </c>
      <c r="E197" s="85">
        <v>24</v>
      </c>
      <c r="F197" s="86">
        <v>34.799999999999997</v>
      </c>
      <c r="G197" s="86">
        <v>32.830188679245282</v>
      </c>
      <c r="H197" s="53">
        <v>0.06</v>
      </c>
      <c r="I197" s="18"/>
      <c r="J197" s="13">
        <f t="shared" si="17"/>
        <v>0</v>
      </c>
      <c r="K197" s="13">
        <f t="shared" si="13"/>
        <v>0</v>
      </c>
      <c r="L197" s="2" t="s">
        <v>79</v>
      </c>
    </row>
    <row r="198" spans="1:12" ht="23.1" customHeight="1" x14ac:dyDescent="0.2">
      <c r="A198" s="75" t="s">
        <v>287</v>
      </c>
      <c r="B198" s="5" t="e" vm="165">
        <v>#VALUE!</v>
      </c>
      <c r="C198" s="21">
        <v>21102</v>
      </c>
      <c r="D198" s="12" t="s">
        <v>307</v>
      </c>
      <c r="E198" s="85">
        <v>24</v>
      </c>
      <c r="F198" s="86">
        <v>21.6</v>
      </c>
      <c r="G198" s="86">
        <v>20.377358490566039</v>
      </c>
      <c r="H198" s="48">
        <v>0.06</v>
      </c>
      <c r="I198" s="18"/>
      <c r="J198" s="13">
        <f t="shared" si="17"/>
        <v>0</v>
      </c>
      <c r="K198" s="13">
        <f t="shared" si="13"/>
        <v>0</v>
      </c>
      <c r="L198" s="2" t="s">
        <v>300</v>
      </c>
    </row>
    <row r="199" spans="1:12" ht="23.1" customHeight="1" x14ac:dyDescent="0.2">
      <c r="A199" s="75" t="s">
        <v>287</v>
      </c>
      <c r="B199" s="32" t="e" vm="166">
        <v>#VALUE!</v>
      </c>
      <c r="C199" s="33">
        <v>21110</v>
      </c>
      <c r="D199" s="34" t="s">
        <v>308</v>
      </c>
      <c r="E199" s="87">
        <v>24</v>
      </c>
      <c r="F199" s="88">
        <v>44.400000000000006</v>
      </c>
      <c r="G199" s="88">
        <v>41.886792452830193</v>
      </c>
      <c r="H199" s="49">
        <v>0.06</v>
      </c>
      <c r="I199" s="35"/>
      <c r="J199" s="37">
        <f t="shared" si="17"/>
        <v>0</v>
      </c>
      <c r="K199" s="15">
        <f t="shared" si="13"/>
        <v>0</v>
      </c>
      <c r="L199" s="8" t="s">
        <v>79</v>
      </c>
    </row>
    <row r="200" spans="1:12" ht="15.6" customHeight="1" x14ac:dyDescent="0.25">
      <c r="A200" s="77"/>
      <c r="B200" s="36" t="s">
        <v>309</v>
      </c>
      <c r="C200" s="28"/>
      <c r="D200" s="28"/>
      <c r="E200" s="50"/>
      <c r="F200" s="89"/>
      <c r="G200" s="89"/>
      <c r="H200" s="50"/>
      <c r="I200" s="28"/>
      <c r="J200" s="28"/>
      <c r="K200" s="31"/>
      <c r="L200" s="31"/>
    </row>
    <row r="201" spans="1:12" ht="23.1" customHeight="1" x14ac:dyDescent="0.2">
      <c r="A201" s="74"/>
      <c r="B201" s="4" t="e" vm="167">
        <v>#VALUE!</v>
      </c>
      <c r="C201" s="19">
        <v>88235</v>
      </c>
      <c r="D201" s="20" t="s">
        <v>310</v>
      </c>
      <c r="E201" s="83">
        <v>6</v>
      </c>
      <c r="F201" s="84">
        <f>5.5*6</f>
        <v>33</v>
      </c>
      <c r="G201" s="84">
        <f>F201/1.06</f>
        <v>31.132075471698112</v>
      </c>
      <c r="H201" s="47">
        <v>0.06</v>
      </c>
      <c r="I201" s="17"/>
      <c r="J201" s="13">
        <f t="shared" si="17"/>
        <v>0</v>
      </c>
      <c r="K201" s="13">
        <f t="shared" si="13"/>
        <v>0</v>
      </c>
      <c r="L201" s="11" t="s">
        <v>154</v>
      </c>
    </row>
    <row r="202" spans="1:12" ht="23.1" customHeight="1" x14ac:dyDescent="0.2">
      <c r="A202" s="75"/>
      <c r="B202" s="5" t="e" vm="168">
        <v>#VALUE!</v>
      </c>
      <c r="C202" s="21">
        <v>21401</v>
      </c>
      <c r="D202" s="12" t="s">
        <v>311</v>
      </c>
      <c r="E202" s="85">
        <v>6</v>
      </c>
      <c r="F202" s="86">
        <v>135</v>
      </c>
      <c r="G202" s="86">
        <v>127.35849056603773</v>
      </c>
      <c r="H202" s="48">
        <v>0.06</v>
      </c>
      <c r="I202" s="18"/>
      <c r="J202" s="13">
        <f t="shared" si="17"/>
        <v>0</v>
      </c>
      <c r="K202" s="13">
        <f t="shared" si="13"/>
        <v>0</v>
      </c>
      <c r="L202" s="2" t="s">
        <v>79</v>
      </c>
    </row>
    <row r="203" spans="1:12" ht="23.1" customHeight="1" x14ac:dyDescent="0.2">
      <c r="A203" s="76"/>
      <c r="B203" s="32" t="e" vm="169">
        <v>#VALUE!</v>
      </c>
      <c r="C203" s="33">
        <v>21403</v>
      </c>
      <c r="D203" s="34" t="s">
        <v>312</v>
      </c>
      <c r="E203" s="87">
        <v>6</v>
      </c>
      <c r="F203" s="88">
        <v>135</v>
      </c>
      <c r="G203" s="88">
        <v>127.35849056603773</v>
      </c>
      <c r="H203" s="49">
        <v>0.06</v>
      </c>
      <c r="I203" s="35"/>
      <c r="J203" s="15">
        <f t="shared" si="17"/>
        <v>0</v>
      </c>
      <c r="K203" s="15">
        <f t="shared" si="13"/>
        <v>0</v>
      </c>
      <c r="L203" s="8" t="s">
        <v>79</v>
      </c>
    </row>
    <row r="204" spans="1:12" ht="14.45" customHeight="1" x14ac:dyDescent="0.25">
      <c r="A204" s="78"/>
      <c r="B204" s="41" t="s">
        <v>313</v>
      </c>
      <c r="C204" s="42"/>
      <c r="D204" s="42"/>
      <c r="E204" s="51"/>
      <c r="F204" s="90"/>
      <c r="G204" s="90"/>
      <c r="H204" s="51"/>
      <c r="I204" s="42"/>
      <c r="J204" s="42"/>
      <c r="K204" s="44"/>
      <c r="L204" s="44"/>
    </row>
    <row r="205" spans="1:12" ht="23.1" customHeight="1" x14ac:dyDescent="0.2">
      <c r="A205" s="74"/>
      <c r="B205" s="4" t="e" vm="170">
        <v>#VALUE!</v>
      </c>
      <c r="C205" s="19">
        <v>26701</v>
      </c>
      <c r="D205" s="20" t="s">
        <v>314</v>
      </c>
      <c r="E205" s="83">
        <v>10</v>
      </c>
      <c r="F205" s="84">
        <v>32.5</v>
      </c>
      <c r="G205" s="84">
        <v>30.660377358490564</v>
      </c>
      <c r="H205" s="47">
        <v>0.06</v>
      </c>
      <c r="I205" s="17"/>
      <c r="J205" s="13">
        <f t="shared" ref="J205:J210" si="21">I205*G205</f>
        <v>0</v>
      </c>
      <c r="K205" s="13">
        <f t="shared" si="13"/>
        <v>0</v>
      </c>
      <c r="L205" s="11" t="s">
        <v>156</v>
      </c>
    </row>
    <row r="206" spans="1:12" ht="23.1" customHeight="1" x14ac:dyDescent="0.2">
      <c r="A206" s="75"/>
      <c r="B206" s="5" t="e" vm="171">
        <v>#VALUE!</v>
      </c>
      <c r="C206" s="21">
        <v>26715</v>
      </c>
      <c r="D206" s="12" t="s">
        <v>315</v>
      </c>
      <c r="E206" s="85">
        <v>10</v>
      </c>
      <c r="F206" s="86">
        <v>31.5</v>
      </c>
      <c r="G206" s="86">
        <v>29.716981132075471</v>
      </c>
      <c r="H206" s="110">
        <v>0.06</v>
      </c>
      <c r="I206" s="18"/>
      <c r="J206" s="13">
        <f t="shared" si="21"/>
        <v>0</v>
      </c>
      <c r="K206" s="13">
        <f t="shared" ref="K206:K270" si="22">F206*I206</f>
        <v>0</v>
      </c>
      <c r="L206" s="2" t="s">
        <v>156</v>
      </c>
    </row>
    <row r="207" spans="1:12" ht="23.1" customHeight="1" x14ac:dyDescent="0.2">
      <c r="A207" s="75"/>
      <c r="B207" s="5" t="e" vm="172">
        <v>#VALUE!</v>
      </c>
      <c r="C207" s="21">
        <v>26703</v>
      </c>
      <c r="D207" s="12" t="s">
        <v>316</v>
      </c>
      <c r="E207" s="85">
        <v>10</v>
      </c>
      <c r="F207" s="86">
        <v>89.5</v>
      </c>
      <c r="G207" s="86">
        <v>84.433962264150935</v>
      </c>
      <c r="H207" s="53">
        <v>0.06</v>
      </c>
      <c r="I207" s="18"/>
      <c r="J207" s="13">
        <f t="shared" si="21"/>
        <v>0</v>
      </c>
      <c r="K207" s="13">
        <f t="shared" si="22"/>
        <v>0</v>
      </c>
      <c r="L207" s="2" t="s">
        <v>317</v>
      </c>
    </row>
    <row r="208" spans="1:12" ht="23.1" customHeight="1" x14ac:dyDescent="0.2">
      <c r="A208" s="75"/>
      <c r="B208" s="5" t="e" vm="173">
        <v>#VALUE!</v>
      </c>
      <c r="C208" s="21">
        <v>26712</v>
      </c>
      <c r="D208" s="12" t="s">
        <v>318</v>
      </c>
      <c r="E208" s="85">
        <v>1</v>
      </c>
      <c r="F208" s="86">
        <v>29.5</v>
      </c>
      <c r="G208" s="86">
        <v>27.830188679245282</v>
      </c>
      <c r="H208" s="48">
        <v>0.06</v>
      </c>
      <c r="I208" s="18"/>
      <c r="J208" s="13">
        <f t="shared" si="21"/>
        <v>0</v>
      </c>
      <c r="K208" s="13">
        <f t="shared" si="22"/>
        <v>0</v>
      </c>
      <c r="L208" s="2" t="s">
        <v>156</v>
      </c>
    </row>
    <row r="209" spans="1:12" ht="23.1" customHeight="1" x14ac:dyDescent="0.2">
      <c r="A209" s="75"/>
      <c r="B209" s="5" t="e" vm="174">
        <v>#VALUE!</v>
      </c>
      <c r="C209" s="21">
        <v>26707</v>
      </c>
      <c r="D209" s="12" t="s">
        <v>319</v>
      </c>
      <c r="E209" s="85">
        <v>1</v>
      </c>
      <c r="F209" s="86">
        <v>72</v>
      </c>
      <c r="G209" s="86">
        <f>F209/1.06</f>
        <v>67.924528301886795</v>
      </c>
      <c r="H209" s="48">
        <v>0.06</v>
      </c>
      <c r="I209" s="18"/>
      <c r="J209" s="13">
        <f t="shared" si="21"/>
        <v>0</v>
      </c>
      <c r="K209" s="13">
        <f t="shared" si="22"/>
        <v>0</v>
      </c>
      <c r="L209" s="2" t="s">
        <v>156</v>
      </c>
    </row>
    <row r="210" spans="1:12" ht="23.1" customHeight="1" x14ac:dyDescent="0.2">
      <c r="A210" s="76"/>
      <c r="B210" s="32" t="e" vm="175">
        <v>#VALUE!</v>
      </c>
      <c r="C210" s="33">
        <v>26708</v>
      </c>
      <c r="D210" s="34" t="s">
        <v>320</v>
      </c>
      <c r="E210" s="87">
        <v>1</v>
      </c>
      <c r="F210" s="88">
        <v>37</v>
      </c>
      <c r="G210" s="86">
        <f>F210/1.06</f>
        <v>34.905660377358487</v>
      </c>
      <c r="H210" s="48">
        <v>0.06</v>
      </c>
      <c r="I210" s="35"/>
      <c r="J210" s="15">
        <f t="shared" si="21"/>
        <v>0</v>
      </c>
      <c r="K210" s="15">
        <f t="shared" si="22"/>
        <v>0</v>
      </c>
      <c r="L210" s="8" t="s">
        <v>321</v>
      </c>
    </row>
    <row r="211" spans="1:12" ht="14.45" customHeight="1" x14ac:dyDescent="0.25">
      <c r="A211" s="78"/>
      <c r="B211" s="41" t="s">
        <v>322</v>
      </c>
      <c r="C211" s="42"/>
      <c r="D211" s="42"/>
      <c r="E211" s="51"/>
      <c r="F211" s="90"/>
      <c r="G211" s="90"/>
      <c r="H211" s="51"/>
      <c r="I211" s="42"/>
      <c r="J211" s="42"/>
      <c r="K211" s="44"/>
      <c r="L211" s="44"/>
    </row>
    <row r="212" spans="1:12" ht="23.1" customHeight="1" x14ac:dyDescent="0.2">
      <c r="A212" s="74"/>
      <c r="B212" s="4" t="e" vm="176">
        <v>#VALUE!</v>
      </c>
      <c r="C212" s="19">
        <v>26002</v>
      </c>
      <c r="D212" s="20" t="s">
        <v>323</v>
      </c>
      <c r="E212" s="83">
        <v>12</v>
      </c>
      <c r="F212" s="84">
        <v>47.400000000000006</v>
      </c>
      <c r="G212" s="84">
        <v>44.716981132075475</v>
      </c>
      <c r="H212" s="47">
        <v>0.06</v>
      </c>
      <c r="I212" s="17"/>
      <c r="J212" s="13">
        <f t="shared" ref="J212:J216" si="23">I212*G212</f>
        <v>0</v>
      </c>
      <c r="K212" s="13">
        <f t="shared" si="22"/>
        <v>0</v>
      </c>
      <c r="L212" s="11" t="s">
        <v>324</v>
      </c>
    </row>
    <row r="213" spans="1:12" ht="23.1" customHeight="1" x14ac:dyDescent="0.2">
      <c r="A213" s="75"/>
      <c r="B213" s="5" t="e" vm="177">
        <v>#VALUE!</v>
      </c>
      <c r="C213" s="117">
        <v>26019</v>
      </c>
      <c r="D213" s="12" t="s">
        <v>325</v>
      </c>
      <c r="E213" s="85">
        <v>10</v>
      </c>
      <c r="F213" s="86">
        <v>62</v>
      </c>
      <c r="G213" s="86">
        <f>F213/1.06</f>
        <v>58.490566037735846</v>
      </c>
      <c r="H213" s="48">
        <v>0.06</v>
      </c>
      <c r="I213" s="18"/>
      <c r="J213" s="13">
        <f t="shared" si="23"/>
        <v>0</v>
      </c>
      <c r="K213" s="13">
        <f t="shared" si="22"/>
        <v>0</v>
      </c>
      <c r="L213" s="2" t="s">
        <v>98</v>
      </c>
    </row>
    <row r="214" spans="1:12" ht="23.1" customHeight="1" x14ac:dyDescent="0.2">
      <c r="A214" s="75"/>
      <c r="B214" s="5" t="e" vm="178">
        <v>#VALUE!</v>
      </c>
      <c r="C214" s="21">
        <v>26016</v>
      </c>
      <c r="D214" s="12" t="s">
        <v>326</v>
      </c>
      <c r="E214" s="85">
        <v>6</v>
      </c>
      <c r="F214" s="86">
        <v>57</v>
      </c>
      <c r="G214" s="86">
        <v>53.773584905660371</v>
      </c>
      <c r="H214" s="48">
        <v>0.06</v>
      </c>
      <c r="I214" s="18"/>
      <c r="J214" s="13">
        <f t="shared" si="23"/>
        <v>0</v>
      </c>
      <c r="K214" s="13">
        <f t="shared" si="22"/>
        <v>0</v>
      </c>
      <c r="L214" s="2" t="s">
        <v>327</v>
      </c>
    </row>
    <row r="215" spans="1:12" ht="23.1" customHeight="1" x14ac:dyDescent="0.2">
      <c r="A215" s="75"/>
      <c r="B215" s="5" t="e" vm="179">
        <v>#VALUE!</v>
      </c>
      <c r="C215" s="21">
        <v>26017</v>
      </c>
      <c r="D215" s="12" t="s">
        <v>328</v>
      </c>
      <c r="E215" s="85">
        <v>6</v>
      </c>
      <c r="F215" s="86">
        <v>20.399999999999999</v>
      </c>
      <c r="G215" s="86">
        <v>19.245283018867923</v>
      </c>
      <c r="H215" s="48">
        <v>0.06</v>
      </c>
      <c r="I215" s="18"/>
      <c r="J215" s="13">
        <f t="shared" si="23"/>
        <v>0</v>
      </c>
      <c r="K215" s="13">
        <f t="shared" si="22"/>
        <v>0</v>
      </c>
      <c r="L215" s="2" t="s">
        <v>246</v>
      </c>
    </row>
    <row r="216" spans="1:12" ht="23.1" customHeight="1" x14ac:dyDescent="0.2">
      <c r="A216" s="76"/>
      <c r="B216" s="32" t="e" vm="180">
        <v>#VALUE!</v>
      </c>
      <c r="C216" s="33">
        <v>26018</v>
      </c>
      <c r="D216" s="34" t="s">
        <v>329</v>
      </c>
      <c r="E216" s="87">
        <v>8</v>
      </c>
      <c r="F216" s="88">
        <v>34</v>
      </c>
      <c r="G216" s="88">
        <v>32.075471698113205</v>
      </c>
      <c r="H216" s="49">
        <v>0.06</v>
      </c>
      <c r="I216" s="35"/>
      <c r="J216" s="15">
        <f t="shared" si="23"/>
        <v>0</v>
      </c>
      <c r="K216" s="15">
        <f t="shared" si="22"/>
        <v>0</v>
      </c>
      <c r="L216" s="8" t="s">
        <v>98</v>
      </c>
    </row>
    <row r="217" spans="1:12" ht="14.45" customHeight="1" x14ac:dyDescent="0.25">
      <c r="A217" s="78"/>
      <c r="B217" s="41" t="s">
        <v>330</v>
      </c>
      <c r="C217" s="42"/>
      <c r="D217" s="42"/>
      <c r="E217" s="51"/>
      <c r="F217" s="90"/>
      <c r="G217" s="90"/>
      <c r="H217" s="51"/>
      <c r="I217" s="42"/>
      <c r="J217" s="42"/>
      <c r="K217" s="44"/>
      <c r="L217" s="44"/>
    </row>
    <row r="218" spans="1:12" ht="14.45" customHeight="1" x14ac:dyDescent="0.25">
      <c r="A218" s="77"/>
      <c r="B218" s="36" t="s">
        <v>331</v>
      </c>
      <c r="C218" s="28"/>
      <c r="D218" s="28"/>
      <c r="E218" s="50"/>
      <c r="F218" s="89"/>
      <c r="G218" s="89"/>
      <c r="H218" s="50"/>
      <c r="I218" s="28"/>
      <c r="J218" s="28"/>
      <c r="K218" s="31"/>
      <c r="L218" s="31"/>
    </row>
    <row r="219" spans="1:12" ht="23.1" customHeight="1" x14ac:dyDescent="0.2">
      <c r="A219" s="74"/>
      <c r="B219" s="4" t="e" vm="181">
        <v>#VALUE!</v>
      </c>
      <c r="C219" s="19">
        <v>88295</v>
      </c>
      <c r="D219" s="20" t="s">
        <v>332</v>
      </c>
      <c r="E219" s="83">
        <v>6</v>
      </c>
      <c r="F219" s="84">
        <f>4.8*6</f>
        <v>28.799999999999997</v>
      </c>
      <c r="G219" s="84">
        <f>F219/1.06</f>
        <v>27.169811320754715</v>
      </c>
      <c r="H219" s="47">
        <v>0.06</v>
      </c>
      <c r="I219" s="17"/>
      <c r="J219" s="13">
        <f t="shared" ref="J219:J257" si="24">I219*G219</f>
        <v>0</v>
      </c>
      <c r="K219" s="13">
        <f t="shared" si="22"/>
        <v>0</v>
      </c>
      <c r="L219" s="11" t="s">
        <v>154</v>
      </c>
    </row>
    <row r="220" spans="1:12" ht="23.1" customHeight="1" x14ac:dyDescent="0.2">
      <c r="A220" s="75"/>
      <c r="B220" s="5" t="e" vm="182">
        <v>#VALUE!</v>
      </c>
      <c r="C220" s="21" t="s">
        <v>333</v>
      </c>
      <c r="D220" s="12" t="s">
        <v>334</v>
      </c>
      <c r="E220" s="85">
        <v>6</v>
      </c>
      <c r="F220" s="86">
        <v>12</v>
      </c>
      <c r="G220" s="84">
        <f t="shared" ref="G220:G222" si="25">F220/1.06</f>
        <v>11.320754716981131</v>
      </c>
      <c r="H220" s="47">
        <v>0.06</v>
      </c>
      <c r="I220" s="18"/>
      <c r="J220" s="13">
        <f t="shared" si="24"/>
        <v>0</v>
      </c>
      <c r="K220" s="13">
        <f t="shared" si="22"/>
        <v>0</v>
      </c>
      <c r="L220" s="2" t="s">
        <v>265</v>
      </c>
    </row>
    <row r="221" spans="1:12" ht="23.1" customHeight="1" x14ac:dyDescent="0.2">
      <c r="A221" s="75"/>
      <c r="B221" s="5" t="e" vm="183">
        <v>#VALUE!</v>
      </c>
      <c r="C221" s="21" t="s">
        <v>335</v>
      </c>
      <c r="D221" s="12" t="s">
        <v>336</v>
      </c>
      <c r="E221" s="85">
        <v>6</v>
      </c>
      <c r="F221" s="86">
        <f>2.2*6</f>
        <v>13.200000000000001</v>
      </c>
      <c r="G221" s="84">
        <f t="shared" si="25"/>
        <v>12.452830188679245</v>
      </c>
      <c r="H221" s="47">
        <v>0.06</v>
      </c>
      <c r="I221" s="18"/>
      <c r="J221" s="13">
        <f t="shared" si="24"/>
        <v>0</v>
      </c>
      <c r="K221" s="13">
        <f t="shared" si="22"/>
        <v>0</v>
      </c>
      <c r="L221" s="2" t="s">
        <v>265</v>
      </c>
    </row>
    <row r="222" spans="1:12" ht="23.1" customHeight="1" x14ac:dyDescent="0.2">
      <c r="A222" s="75"/>
      <c r="B222" s="5" t="e" vm="184">
        <v>#VALUE!</v>
      </c>
      <c r="C222" s="21" t="s">
        <v>337</v>
      </c>
      <c r="D222" s="12" t="s">
        <v>338</v>
      </c>
      <c r="E222" s="85">
        <v>6</v>
      </c>
      <c r="F222" s="86">
        <f>2.85*6</f>
        <v>17.100000000000001</v>
      </c>
      <c r="G222" s="84">
        <f t="shared" si="25"/>
        <v>16.132075471698112</v>
      </c>
      <c r="H222" s="47">
        <v>0.06</v>
      </c>
      <c r="I222" s="18"/>
      <c r="J222" s="13">
        <f t="shared" si="24"/>
        <v>0</v>
      </c>
      <c r="K222" s="13">
        <f t="shared" si="22"/>
        <v>0</v>
      </c>
      <c r="L222" s="2" t="s">
        <v>265</v>
      </c>
    </row>
    <row r="223" spans="1:12" ht="23.1" customHeight="1" x14ac:dyDescent="0.2">
      <c r="A223" s="75"/>
      <c r="B223" s="5" t="e" vm="185">
        <v>#VALUE!</v>
      </c>
      <c r="C223" s="21">
        <v>28311</v>
      </c>
      <c r="D223" s="12" t="s">
        <v>339</v>
      </c>
      <c r="E223" s="85">
        <v>10</v>
      </c>
      <c r="F223" s="86">
        <v>59.5</v>
      </c>
      <c r="G223" s="86">
        <v>56.132075471698109</v>
      </c>
      <c r="H223" s="48">
        <v>0.06</v>
      </c>
      <c r="I223" s="18"/>
      <c r="J223" s="13">
        <f t="shared" si="24"/>
        <v>0</v>
      </c>
      <c r="K223" s="13">
        <f t="shared" si="22"/>
        <v>0</v>
      </c>
      <c r="L223" s="2" t="s">
        <v>265</v>
      </c>
    </row>
    <row r="224" spans="1:12" ht="23.1" customHeight="1" x14ac:dyDescent="0.2">
      <c r="A224" s="75"/>
      <c r="B224" s="5" t="e" vm="186">
        <v>#VALUE!</v>
      </c>
      <c r="C224" s="21">
        <v>28312</v>
      </c>
      <c r="D224" s="12" t="s">
        <v>340</v>
      </c>
      <c r="E224" s="85">
        <v>10</v>
      </c>
      <c r="F224" s="86">
        <v>40.5</v>
      </c>
      <c r="G224" s="86">
        <v>38.20754716981132</v>
      </c>
      <c r="H224" s="48">
        <v>0.06</v>
      </c>
      <c r="I224" s="18"/>
      <c r="J224" s="13">
        <f t="shared" si="24"/>
        <v>0</v>
      </c>
      <c r="K224" s="13">
        <f t="shared" si="22"/>
        <v>0</v>
      </c>
      <c r="L224" s="2" t="s">
        <v>265</v>
      </c>
    </row>
    <row r="225" spans="1:12" ht="23.1" customHeight="1" x14ac:dyDescent="0.2">
      <c r="A225" s="75"/>
      <c r="B225" s="5" t="e" vm="187">
        <v>#VALUE!</v>
      </c>
      <c r="C225" s="21">
        <v>27811</v>
      </c>
      <c r="D225" s="12" t="s">
        <v>342</v>
      </c>
      <c r="E225" s="85">
        <v>6</v>
      </c>
      <c r="F225" s="86">
        <v>12</v>
      </c>
      <c r="G225" s="86">
        <v>11.320754716981131</v>
      </c>
      <c r="H225" s="48">
        <v>0.06</v>
      </c>
      <c r="I225" s="18"/>
      <c r="J225" s="13">
        <f t="shared" si="24"/>
        <v>0</v>
      </c>
      <c r="K225" s="13">
        <f t="shared" si="22"/>
        <v>0</v>
      </c>
      <c r="L225" s="2" t="s">
        <v>341</v>
      </c>
    </row>
    <row r="226" spans="1:12" ht="23.1" customHeight="1" x14ac:dyDescent="0.2">
      <c r="A226" s="76"/>
      <c r="B226" s="32" t="e" vm="188">
        <v>#VALUE!</v>
      </c>
      <c r="C226" s="33">
        <v>27813</v>
      </c>
      <c r="D226" s="34" t="s">
        <v>343</v>
      </c>
      <c r="E226" s="87">
        <v>6</v>
      </c>
      <c r="F226" s="88">
        <v>12</v>
      </c>
      <c r="G226" s="88">
        <v>11.320754716981131</v>
      </c>
      <c r="H226" s="49">
        <v>0.06</v>
      </c>
      <c r="I226" s="35"/>
      <c r="J226" s="15">
        <f t="shared" si="24"/>
        <v>0</v>
      </c>
      <c r="K226" s="15">
        <f t="shared" si="22"/>
        <v>0</v>
      </c>
      <c r="L226" s="8" t="s">
        <v>341</v>
      </c>
    </row>
    <row r="227" spans="1:12" ht="14.45" customHeight="1" x14ac:dyDescent="0.25">
      <c r="A227" s="77"/>
      <c r="B227" s="36" t="s">
        <v>344</v>
      </c>
      <c r="C227" s="28"/>
      <c r="D227" s="28"/>
      <c r="E227" s="50"/>
      <c r="F227" s="89"/>
      <c r="G227" s="89"/>
      <c r="H227" s="50"/>
      <c r="I227" s="28"/>
      <c r="J227" s="28"/>
      <c r="K227" s="31"/>
      <c r="L227" s="31"/>
    </row>
    <row r="228" spans="1:12" ht="23.1" customHeight="1" x14ac:dyDescent="0.2">
      <c r="A228" s="74"/>
      <c r="B228" s="4" t="e" vm="189">
        <v>#VALUE!</v>
      </c>
      <c r="C228" s="19">
        <v>27993</v>
      </c>
      <c r="D228" s="20" t="s">
        <v>345</v>
      </c>
      <c r="E228" s="83">
        <v>6</v>
      </c>
      <c r="F228" s="84">
        <v>30</v>
      </c>
      <c r="G228" s="84">
        <v>28.30188679245283</v>
      </c>
      <c r="H228" s="47">
        <v>0.06</v>
      </c>
      <c r="I228" s="17"/>
      <c r="J228" s="13">
        <f t="shared" si="24"/>
        <v>0</v>
      </c>
      <c r="K228" s="13">
        <f t="shared" si="22"/>
        <v>0</v>
      </c>
      <c r="L228" s="11" t="s">
        <v>346</v>
      </c>
    </row>
    <row r="229" spans="1:12" ht="23.1" customHeight="1" x14ac:dyDescent="0.2">
      <c r="A229" s="75"/>
      <c r="B229" s="5" t="e" vm="190">
        <v>#VALUE!</v>
      </c>
      <c r="C229" s="21">
        <v>27992</v>
      </c>
      <c r="D229" s="12" t="s">
        <v>347</v>
      </c>
      <c r="E229" s="85">
        <v>6</v>
      </c>
      <c r="F229" s="86">
        <v>35.400000000000006</v>
      </c>
      <c r="G229" s="86">
        <v>33.39622641509434</v>
      </c>
      <c r="H229" s="48">
        <v>0.06</v>
      </c>
      <c r="I229" s="18"/>
      <c r="J229" s="13">
        <f t="shared" si="24"/>
        <v>0</v>
      </c>
      <c r="K229" s="13">
        <f t="shared" si="22"/>
        <v>0</v>
      </c>
      <c r="L229" s="2" t="s">
        <v>348</v>
      </c>
    </row>
    <row r="230" spans="1:12" ht="23.1" customHeight="1" x14ac:dyDescent="0.2">
      <c r="A230" s="75"/>
      <c r="B230" s="5" t="e" vm="191">
        <v>#VALUE!</v>
      </c>
      <c r="C230" s="21">
        <v>27994</v>
      </c>
      <c r="D230" s="12" t="s">
        <v>349</v>
      </c>
      <c r="E230" s="85">
        <v>6</v>
      </c>
      <c r="F230" s="86">
        <v>31.200000000000003</v>
      </c>
      <c r="G230" s="86">
        <v>29.433962264150946</v>
      </c>
      <c r="H230" s="48">
        <v>0.06</v>
      </c>
      <c r="I230" s="18"/>
      <c r="J230" s="13">
        <f t="shared" si="24"/>
        <v>0</v>
      </c>
      <c r="K230" s="13">
        <f t="shared" si="22"/>
        <v>0</v>
      </c>
      <c r="L230" s="2" t="s">
        <v>346</v>
      </c>
    </row>
    <row r="231" spans="1:12" ht="23.1" customHeight="1" x14ac:dyDescent="0.2">
      <c r="A231" s="75"/>
      <c r="B231" s="5" t="e" vm="192">
        <v>#VALUE!</v>
      </c>
      <c r="C231" s="21">
        <v>27527</v>
      </c>
      <c r="D231" s="12" t="s">
        <v>350</v>
      </c>
      <c r="E231" s="85">
        <v>12</v>
      </c>
      <c r="F231" s="86">
        <v>18</v>
      </c>
      <c r="G231" s="86">
        <v>16.981132075471699</v>
      </c>
      <c r="H231" s="48">
        <v>0.06</v>
      </c>
      <c r="I231" s="18"/>
      <c r="J231" s="13">
        <f t="shared" si="24"/>
        <v>0</v>
      </c>
      <c r="K231" s="13">
        <f t="shared" si="22"/>
        <v>0</v>
      </c>
      <c r="L231" s="2" t="s">
        <v>351</v>
      </c>
    </row>
    <row r="232" spans="1:12" ht="23.1" customHeight="1" x14ac:dyDescent="0.2">
      <c r="A232" s="75"/>
      <c r="B232" s="5" t="e" vm="193">
        <v>#VALUE!</v>
      </c>
      <c r="C232" s="21">
        <v>27523</v>
      </c>
      <c r="D232" s="12" t="s">
        <v>352</v>
      </c>
      <c r="E232" s="85">
        <v>6</v>
      </c>
      <c r="F232" s="86">
        <v>12.899999999999999</v>
      </c>
      <c r="G232" s="86">
        <v>12.169811320754715</v>
      </c>
      <c r="H232" s="48">
        <v>0.06</v>
      </c>
      <c r="I232" s="18"/>
      <c r="J232" s="13">
        <f t="shared" si="24"/>
        <v>0</v>
      </c>
      <c r="K232" s="13">
        <f t="shared" si="22"/>
        <v>0</v>
      </c>
      <c r="L232" s="2" t="s">
        <v>265</v>
      </c>
    </row>
    <row r="233" spans="1:12" ht="23.1" customHeight="1" x14ac:dyDescent="0.2">
      <c r="A233" s="75"/>
      <c r="B233" s="5" t="e" vm="194">
        <v>#VALUE!</v>
      </c>
      <c r="C233" s="21">
        <v>27524</v>
      </c>
      <c r="D233" s="12" t="s">
        <v>353</v>
      </c>
      <c r="E233" s="85">
        <v>6</v>
      </c>
      <c r="F233" s="86">
        <v>17.700000000000003</v>
      </c>
      <c r="G233" s="86">
        <v>16.69811320754717</v>
      </c>
      <c r="H233" s="48">
        <v>0.06</v>
      </c>
      <c r="I233" s="18"/>
      <c r="J233" s="13">
        <f t="shared" si="24"/>
        <v>0</v>
      </c>
      <c r="K233" s="13">
        <f t="shared" si="22"/>
        <v>0</v>
      </c>
      <c r="L233" s="2" t="s">
        <v>265</v>
      </c>
    </row>
    <row r="234" spans="1:12" ht="23.1" customHeight="1" x14ac:dyDescent="0.2">
      <c r="A234" s="75"/>
      <c r="B234" s="5" t="e" vm="195">
        <v>#VALUE!</v>
      </c>
      <c r="C234" s="21">
        <v>28810</v>
      </c>
      <c r="D234" s="12" t="s">
        <v>354</v>
      </c>
      <c r="E234" s="85">
        <v>12</v>
      </c>
      <c r="F234" s="86">
        <v>43.8</v>
      </c>
      <c r="G234" s="86">
        <v>41.320754716981128</v>
      </c>
      <c r="H234" s="48">
        <v>0.06</v>
      </c>
      <c r="I234" s="18"/>
      <c r="J234" s="13">
        <f t="shared" si="24"/>
        <v>0</v>
      </c>
      <c r="K234" s="13">
        <f t="shared" si="22"/>
        <v>0</v>
      </c>
      <c r="L234" s="2" t="s">
        <v>72</v>
      </c>
    </row>
    <row r="235" spans="1:12" ht="23.1" customHeight="1" x14ac:dyDescent="0.2">
      <c r="A235" s="75"/>
      <c r="B235" s="5" t="e" vm="196">
        <v>#VALUE!</v>
      </c>
      <c r="C235" s="21">
        <v>28021</v>
      </c>
      <c r="D235" s="12" t="s">
        <v>355</v>
      </c>
      <c r="E235" s="85">
        <v>6</v>
      </c>
      <c r="F235" s="86">
        <v>99</v>
      </c>
      <c r="G235" s="86">
        <v>93.396226415094333</v>
      </c>
      <c r="H235" s="48">
        <v>0.06</v>
      </c>
      <c r="I235" s="18"/>
      <c r="J235" s="13">
        <f t="shared" si="24"/>
        <v>0</v>
      </c>
      <c r="K235" s="13">
        <f t="shared" si="22"/>
        <v>0</v>
      </c>
      <c r="L235" s="2" t="s">
        <v>356</v>
      </c>
    </row>
    <row r="236" spans="1:12" ht="23.1" customHeight="1" x14ac:dyDescent="0.2">
      <c r="A236" s="75"/>
      <c r="B236" s="5" t="e" vm="197">
        <v>#VALUE!</v>
      </c>
      <c r="C236" s="21">
        <v>88502</v>
      </c>
      <c r="D236" s="12" t="s">
        <v>357</v>
      </c>
      <c r="E236" s="85">
        <v>6</v>
      </c>
      <c r="F236" s="86">
        <f>5.95*6</f>
        <v>35.700000000000003</v>
      </c>
      <c r="G236" s="86">
        <f t="shared" ref="G236:G237" si="26">F236/1.06</f>
        <v>33.679245283018872</v>
      </c>
      <c r="H236" s="48">
        <v>0.06</v>
      </c>
      <c r="I236" s="18"/>
      <c r="J236" s="13">
        <f>I236*G236</f>
        <v>0</v>
      </c>
      <c r="K236" s="13">
        <f>F236*I236</f>
        <v>0</v>
      </c>
      <c r="L236" s="2" t="s">
        <v>154</v>
      </c>
    </row>
    <row r="237" spans="1:12" ht="23.1" customHeight="1" x14ac:dyDescent="0.2">
      <c r="A237" s="76"/>
      <c r="B237" s="32" t="e" vm="198">
        <v>#VALUE!</v>
      </c>
      <c r="C237" s="33">
        <v>88427</v>
      </c>
      <c r="D237" s="34" t="s">
        <v>358</v>
      </c>
      <c r="E237" s="87">
        <v>6</v>
      </c>
      <c r="F237" s="88">
        <f>3.95*6</f>
        <v>23.700000000000003</v>
      </c>
      <c r="G237" s="86">
        <f t="shared" si="26"/>
        <v>22.358490566037737</v>
      </c>
      <c r="H237" s="49">
        <v>0.06</v>
      </c>
      <c r="I237" s="35"/>
      <c r="J237" s="15">
        <f>I237*G237</f>
        <v>0</v>
      </c>
      <c r="K237" s="15">
        <f>F237*I237</f>
        <v>0</v>
      </c>
      <c r="L237" s="8" t="s">
        <v>154</v>
      </c>
    </row>
    <row r="238" spans="1:12" ht="23.1" customHeight="1" x14ac:dyDescent="0.2">
      <c r="A238" s="76"/>
      <c r="B238" s="32" t="e" vm="199">
        <v>#VALUE!</v>
      </c>
      <c r="C238" s="33">
        <v>26402</v>
      </c>
      <c r="D238" s="34" t="s">
        <v>359</v>
      </c>
      <c r="E238" s="87">
        <v>6</v>
      </c>
      <c r="F238" s="88">
        <v>27.299999999999997</v>
      </c>
      <c r="G238" s="88">
        <v>25.75471698113207</v>
      </c>
      <c r="H238" s="49">
        <v>0.06</v>
      </c>
      <c r="I238" s="35"/>
      <c r="J238" s="15">
        <f>I238*G238</f>
        <v>0</v>
      </c>
      <c r="K238" s="15">
        <f>F238*I238</f>
        <v>0</v>
      </c>
      <c r="L238" s="8" t="s">
        <v>360</v>
      </c>
    </row>
    <row r="239" spans="1:12" ht="14.45" customHeight="1" x14ac:dyDescent="0.25">
      <c r="A239" s="77"/>
      <c r="B239" s="36" t="s">
        <v>361</v>
      </c>
      <c r="C239" s="28"/>
      <c r="D239" s="28"/>
      <c r="E239" s="50"/>
      <c r="F239" s="89"/>
      <c r="G239" s="89"/>
      <c r="H239" s="50"/>
      <c r="I239" s="28"/>
      <c r="J239" s="28"/>
      <c r="K239" s="31"/>
      <c r="L239" s="31"/>
    </row>
    <row r="240" spans="1:12" ht="23.1" customHeight="1" x14ac:dyDescent="0.2">
      <c r="A240" s="74"/>
      <c r="B240" s="4" t="e" vm="200">
        <v>#VALUE!</v>
      </c>
      <c r="C240" s="19">
        <v>28807</v>
      </c>
      <c r="D240" s="20" t="s">
        <v>362</v>
      </c>
      <c r="E240" s="83">
        <v>10</v>
      </c>
      <c r="F240" s="84">
        <v>28.5</v>
      </c>
      <c r="G240" s="84">
        <v>26.886792452830186</v>
      </c>
      <c r="H240" s="110">
        <v>0.06</v>
      </c>
      <c r="I240" s="17"/>
      <c r="J240" s="13">
        <f t="shared" si="24"/>
        <v>0</v>
      </c>
      <c r="K240" s="13">
        <f t="shared" si="22"/>
        <v>0</v>
      </c>
      <c r="L240" s="11" t="s">
        <v>72</v>
      </c>
    </row>
    <row r="241" spans="1:12" ht="23.1" customHeight="1" x14ac:dyDescent="0.2">
      <c r="A241" s="75"/>
      <c r="B241" s="5" t="e" vm="201">
        <v>#VALUE!</v>
      </c>
      <c r="C241" s="21">
        <v>28801</v>
      </c>
      <c r="D241" s="12" t="s">
        <v>363</v>
      </c>
      <c r="E241" s="85">
        <v>12</v>
      </c>
      <c r="F241" s="86">
        <v>34.799999999999997</v>
      </c>
      <c r="G241" s="86">
        <v>32.830188679245282</v>
      </c>
      <c r="H241" s="48">
        <v>0.06</v>
      </c>
      <c r="I241" s="18"/>
      <c r="J241" s="13">
        <f t="shared" si="24"/>
        <v>0</v>
      </c>
      <c r="K241" s="13">
        <f t="shared" si="22"/>
        <v>0</v>
      </c>
      <c r="L241" s="2" t="s">
        <v>72</v>
      </c>
    </row>
    <row r="242" spans="1:12" ht="23.1" customHeight="1" x14ac:dyDescent="0.2">
      <c r="A242" s="75"/>
      <c r="B242" s="5" t="e" vm="202">
        <v>#VALUE!</v>
      </c>
      <c r="C242" s="21">
        <v>28805</v>
      </c>
      <c r="D242" s="12" t="s">
        <v>364</v>
      </c>
      <c r="E242" s="85">
        <v>20</v>
      </c>
      <c r="F242" s="86">
        <v>54</v>
      </c>
      <c r="G242" s="86">
        <v>50.943396226415089</v>
      </c>
      <c r="H242" s="48">
        <v>0.06</v>
      </c>
      <c r="I242" s="18"/>
      <c r="J242" s="13">
        <f t="shared" si="24"/>
        <v>0</v>
      </c>
      <c r="K242" s="13">
        <f t="shared" si="22"/>
        <v>0</v>
      </c>
      <c r="L242" s="2" t="s">
        <v>72</v>
      </c>
    </row>
    <row r="243" spans="1:12" ht="23.1" customHeight="1" x14ac:dyDescent="0.2">
      <c r="A243" s="75"/>
      <c r="B243" s="5" t="e" vm="203">
        <v>#VALUE!</v>
      </c>
      <c r="C243" s="21">
        <v>28806</v>
      </c>
      <c r="D243" s="12" t="s">
        <v>365</v>
      </c>
      <c r="E243" s="85">
        <v>20</v>
      </c>
      <c r="F243" s="86">
        <v>52</v>
      </c>
      <c r="G243" s="86">
        <v>49.056603773584904</v>
      </c>
      <c r="H243" s="48">
        <v>0.06</v>
      </c>
      <c r="I243" s="18"/>
      <c r="J243" s="13">
        <f t="shared" si="24"/>
        <v>0</v>
      </c>
      <c r="K243" s="13">
        <f t="shared" si="22"/>
        <v>0</v>
      </c>
      <c r="L243" s="2" t="s">
        <v>72</v>
      </c>
    </row>
    <row r="244" spans="1:12" ht="23.1" customHeight="1" x14ac:dyDescent="0.2">
      <c r="A244" s="75"/>
      <c r="B244" s="5" t="e" vm="204">
        <v>#VALUE!</v>
      </c>
      <c r="C244" s="21">
        <v>27207</v>
      </c>
      <c r="D244" s="12" t="s">
        <v>366</v>
      </c>
      <c r="E244" s="85">
        <v>3</v>
      </c>
      <c r="F244" s="86">
        <v>9.75</v>
      </c>
      <c r="G244" s="86">
        <v>9.1981132075471699</v>
      </c>
      <c r="H244" s="48">
        <v>0.06</v>
      </c>
      <c r="I244" s="18"/>
      <c r="J244" s="13">
        <f t="shared" si="24"/>
        <v>0</v>
      </c>
      <c r="K244" s="13">
        <f t="shared" si="22"/>
        <v>0</v>
      </c>
      <c r="L244" s="2" t="s">
        <v>341</v>
      </c>
    </row>
    <row r="245" spans="1:12" ht="23.1" customHeight="1" x14ac:dyDescent="0.2">
      <c r="A245" s="75"/>
      <c r="B245" s="5" t="e" vm="205">
        <v>#VALUE!</v>
      </c>
      <c r="C245" s="21">
        <v>27206</v>
      </c>
      <c r="D245" s="12" t="s">
        <v>367</v>
      </c>
      <c r="E245" s="85">
        <v>3</v>
      </c>
      <c r="F245" s="86">
        <v>9.8999999999999986</v>
      </c>
      <c r="G245" s="86">
        <v>9.3396226415094326</v>
      </c>
      <c r="H245" s="48">
        <v>0.06</v>
      </c>
      <c r="I245" s="18"/>
      <c r="J245" s="13">
        <f t="shared" si="24"/>
        <v>0</v>
      </c>
      <c r="K245" s="13">
        <f t="shared" si="22"/>
        <v>0</v>
      </c>
      <c r="L245" s="2" t="s">
        <v>341</v>
      </c>
    </row>
    <row r="246" spans="1:12" ht="23.1" customHeight="1" x14ac:dyDescent="0.2">
      <c r="A246" s="75"/>
      <c r="B246" s="5"/>
      <c r="C246" s="21">
        <v>27111</v>
      </c>
      <c r="D246" s="12" t="s">
        <v>368</v>
      </c>
      <c r="E246" s="85">
        <v>10</v>
      </c>
      <c r="F246" s="86">
        <v>42.5</v>
      </c>
      <c r="G246" s="86">
        <v>40.094339622641506</v>
      </c>
      <c r="H246" s="48">
        <v>0.06</v>
      </c>
      <c r="I246" s="18"/>
      <c r="J246" s="13">
        <f t="shared" si="24"/>
        <v>0</v>
      </c>
      <c r="K246" s="13">
        <f t="shared" si="22"/>
        <v>0</v>
      </c>
      <c r="L246" s="2" t="s">
        <v>269</v>
      </c>
    </row>
    <row r="247" spans="1:12" ht="23.1" customHeight="1" x14ac:dyDescent="0.2">
      <c r="A247" s="75"/>
      <c r="B247" s="5" t="e" vm="206">
        <v>#VALUE!</v>
      </c>
      <c r="C247" s="21">
        <v>27109</v>
      </c>
      <c r="D247" s="12" t="s">
        <v>369</v>
      </c>
      <c r="E247" s="85">
        <v>10</v>
      </c>
      <c r="F247" s="86">
        <v>41</v>
      </c>
      <c r="G247" s="86">
        <v>38.679245283018865</v>
      </c>
      <c r="H247" s="48">
        <v>0.06</v>
      </c>
      <c r="I247" s="18"/>
      <c r="J247" s="13">
        <f t="shared" si="24"/>
        <v>0</v>
      </c>
      <c r="K247" s="13">
        <f t="shared" si="22"/>
        <v>0</v>
      </c>
      <c r="L247" s="2" t="s">
        <v>370</v>
      </c>
    </row>
    <row r="248" spans="1:12" ht="23.1" customHeight="1" x14ac:dyDescent="0.2">
      <c r="A248" s="75"/>
      <c r="B248" s="5" t="e" vm="207">
        <v>#VALUE!</v>
      </c>
      <c r="C248" s="21">
        <v>27119</v>
      </c>
      <c r="D248" s="12" t="s">
        <v>371</v>
      </c>
      <c r="E248" s="85">
        <v>10</v>
      </c>
      <c r="F248" s="86">
        <v>40</v>
      </c>
      <c r="G248" s="86">
        <v>37.735849056603769</v>
      </c>
      <c r="H248" s="48">
        <v>0.06</v>
      </c>
      <c r="I248" s="18"/>
      <c r="J248" s="13">
        <f t="shared" si="24"/>
        <v>0</v>
      </c>
      <c r="K248" s="13">
        <f t="shared" si="22"/>
        <v>0</v>
      </c>
      <c r="L248" s="2" t="s">
        <v>269</v>
      </c>
    </row>
    <row r="249" spans="1:12" ht="23.1" customHeight="1" x14ac:dyDescent="0.2">
      <c r="A249" s="75"/>
      <c r="B249" s="5" t="e" vm="208">
        <v>#VALUE!</v>
      </c>
      <c r="C249" s="21">
        <v>27100</v>
      </c>
      <c r="D249" s="12" t="s">
        <v>372</v>
      </c>
      <c r="E249" s="85">
        <v>12</v>
      </c>
      <c r="F249" s="86">
        <v>77.400000000000006</v>
      </c>
      <c r="G249" s="86">
        <v>73.018867924528308</v>
      </c>
      <c r="H249" s="48">
        <v>0.06</v>
      </c>
      <c r="I249" s="18"/>
      <c r="J249" s="13">
        <f t="shared" si="24"/>
        <v>0</v>
      </c>
      <c r="K249" s="13">
        <f t="shared" si="22"/>
        <v>0</v>
      </c>
      <c r="L249" s="2" t="s">
        <v>341</v>
      </c>
    </row>
    <row r="250" spans="1:12" ht="23.1" customHeight="1" x14ac:dyDescent="0.2">
      <c r="A250" s="75"/>
      <c r="B250" s="5" t="e" vm="209">
        <v>#VALUE!</v>
      </c>
      <c r="C250" s="21">
        <v>27101</v>
      </c>
      <c r="D250" s="12" t="s">
        <v>373</v>
      </c>
      <c r="E250" s="85">
        <v>12</v>
      </c>
      <c r="F250" s="86">
        <v>67.199999999999989</v>
      </c>
      <c r="G250" s="86">
        <v>63.396226415094326</v>
      </c>
      <c r="H250" s="48">
        <v>0.06</v>
      </c>
      <c r="I250" s="18"/>
      <c r="J250" s="13">
        <f t="shared" si="24"/>
        <v>0</v>
      </c>
      <c r="K250" s="13">
        <f t="shared" si="22"/>
        <v>0</v>
      </c>
      <c r="L250" s="2" t="s">
        <v>341</v>
      </c>
    </row>
    <row r="251" spans="1:12" ht="23.1" customHeight="1" x14ac:dyDescent="0.2">
      <c r="A251" s="75"/>
      <c r="B251" s="5" t="e" vm="210">
        <v>#VALUE!</v>
      </c>
      <c r="C251" s="21">
        <v>17105</v>
      </c>
      <c r="D251" s="12" t="s">
        <v>374</v>
      </c>
      <c r="E251" s="85">
        <v>1</v>
      </c>
      <c r="F251" s="86">
        <v>32</v>
      </c>
      <c r="G251" s="86">
        <v>30.188679245283016</v>
      </c>
      <c r="H251" s="53">
        <v>0.06</v>
      </c>
      <c r="I251" s="18"/>
      <c r="J251" s="13">
        <f t="shared" si="24"/>
        <v>0</v>
      </c>
      <c r="K251" s="13">
        <f t="shared" si="22"/>
        <v>0</v>
      </c>
      <c r="L251" s="2" t="s">
        <v>341</v>
      </c>
    </row>
    <row r="252" spans="1:12" ht="23.1" customHeight="1" x14ac:dyDescent="0.2">
      <c r="A252" s="75"/>
      <c r="B252" s="5" t="e" vm="211">
        <v>#VALUE!</v>
      </c>
      <c r="C252" s="21">
        <v>27015</v>
      </c>
      <c r="D252" s="12" t="s">
        <v>375</v>
      </c>
      <c r="E252" s="85">
        <v>12</v>
      </c>
      <c r="F252" s="86">
        <v>56.400000000000006</v>
      </c>
      <c r="G252" s="86">
        <v>53.20754716981132</v>
      </c>
      <c r="H252" s="48">
        <v>0.06</v>
      </c>
      <c r="I252" s="18"/>
      <c r="J252" s="13">
        <f t="shared" si="24"/>
        <v>0</v>
      </c>
      <c r="K252" s="13">
        <f t="shared" si="22"/>
        <v>0</v>
      </c>
      <c r="L252" s="2" t="s">
        <v>376</v>
      </c>
    </row>
    <row r="253" spans="1:12" ht="23.1" customHeight="1" x14ac:dyDescent="0.2">
      <c r="A253" s="75"/>
      <c r="B253" s="5" t="e" vm="212">
        <v>#VALUE!</v>
      </c>
      <c r="C253" s="21">
        <v>27016</v>
      </c>
      <c r="D253" s="12" t="s">
        <v>377</v>
      </c>
      <c r="E253" s="85">
        <v>12</v>
      </c>
      <c r="F253" s="86">
        <v>57.599999999999994</v>
      </c>
      <c r="G253" s="86">
        <v>54.339622641509429</v>
      </c>
      <c r="H253" s="48">
        <v>0.06</v>
      </c>
      <c r="I253" s="18"/>
      <c r="J253" s="13">
        <f t="shared" si="24"/>
        <v>0</v>
      </c>
      <c r="K253" s="13">
        <f t="shared" si="22"/>
        <v>0</v>
      </c>
      <c r="L253" s="2" t="s">
        <v>376</v>
      </c>
    </row>
    <row r="254" spans="1:12" ht="23.1" customHeight="1" x14ac:dyDescent="0.2">
      <c r="A254" s="75"/>
      <c r="B254" s="5" t="e" vm="213">
        <v>#VALUE!</v>
      </c>
      <c r="C254" s="21">
        <v>27055</v>
      </c>
      <c r="D254" s="12" t="s">
        <v>378</v>
      </c>
      <c r="E254" s="85">
        <v>12</v>
      </c>
      <c r="F254" s="86">
        <v>80.400000000000006</v>
      </c>
      <c r="G254" s="86">
        <v>75.84905660377359</v>
      </c>
      <c r="H254" s="48">
        <v>0.06</v>
      </c>
      <c r="I254" s="18"/>
      <c r="J254" s="13">
        <f t="shared" si="24"/>
        <v>0</v>
      </c>
      <c r="K254" s="13">
        <f t="shared" si="22"/>
        <v>0</v>
      </c>
      <c r="L254" s="2" t="s">
        <v>356</v>
      </c>
    </row>
    <row r="255" spans="1:12" ht="23.1" customHeight="1" x14ac:dyDescent="0.2">
      <c r="A255" s="75"/>
      <c r="B255" s="5" t="e" vm="214">
        <v>#VALUE!</v>
      </c>
      <c r="C255" s="21">
        <v>90099</v>
      </c>
      <c r="D255" s="12" t="s">
        <v>379</v>
      </c>
      <c r="E255" s="85">
        <v>6</v>
      </c>
      <c r="F255" s="86">
        <f>5.7*E255</f>
        <v>34.200000000000003</v>
      </c>
      <c r="G255" s="86">
        <f>F255/1.06</f>
        <v>32.264150943396224</v>
      </c>
      <c r="H255" s="48">
        <v>0.06</v>
      </c>
      <c r="I255" s="18"/>
      <c r="J255" s="13">
        <f t="shared" si="24"/>
        <v>0</v>
      </c>
      <c r="K255" s="13">
        <f t="shared" si="22"/>
        <v>0</v>
      </c>
      <c r="L255" s="2" t="s">
        <v>79</v>
      </c>
    </row>
    <row r="256" spans="1:12" ht="23.1" customHeight="1" x14ac:dyDescent="0.2">
      <c r="A256" s="75"/>
      <c r="B256" s="5" t="e" vm="215">
        <v>#VALUE!</v>
      </c>
      <c r="C256" s="21">
        <v>89010</v>
      </c>
      <c r="D256" s="12" t="s">
        <v>380</v>
      </c>
      <c r="E256" s="85">
        <v>5</v>
      </c>
      <c r="F256" s="86">
        <f>8.2*E256</f>
        <v>41</v>
      </c>
      <c r="G256" s="86">
        <f t="shared" ref="G256:G257" si="27">F256/1.06</f>
        <v>38.679245283018865</v>
      </c>
      <c r="H256" s="48">
        <v>0.06</v>
      </c>
      <c r="I256" s="18"/>
      <c r="J256" s="13">
        <f t="shared" si="24"/>
        <v>0</v>
      </c>
      <c r="K256" s="13">
        <f t="shared" si="22"/>
        <v>0</v>
      </c>
      <c r="L256" s="2" t="s">
        <v>79</v>
      </c>
    </row>
    <row r="257" spans="1:12" ht="23.1" customHeight="1" x14ac:dyDescent="0.2">
      <c r="A257" s="76"/>
      <c r="B257" s="32" t="e" vm="216">
        <v>#VALUE!</v>
      </c>
      <c r="C257" s="33">
        <v>90105</v>
      </c>
      <c r="D257" s="34" t="s">
        <v>381</v>
      </c>
      <c r="E257" s="87">
        <v>5</v>
      </c>
      <c r="F257" s="88">
        <f>11.95*5</f>
        <v>59.75</v>
      </c>
      <c r="G257" s="86">
        <f t="shared" si="27"/>
        <v>56.367924528301884</v>
      </c>
      <c r="H257" s="49">
        <v>0.06</v>
      </c>
      <c r="I257" s="35"/>
      <c r="J257" s="15">
        <f t="shared" si="24"/>
        <v>0</v>
      </c>
      <c r="K257" s="15">
        <f t="shared" si="22"/>
        <v>0</v>
      </c>
      <c r="L257" s="8" t="s">
        <v>79</v>
      </c>
    </row>
    <row r="258" spans="1:12" ht="14.45" customHeight="1" x14ac:dyDescent="0.25">
      <c r="A258" s="78"/>
      <c r="B258" s="41" t="s">
        <v>382</v>
      </c>
      <c r="C258" s="42"/>
      <c r="D258" s="42"/>
      <c r="E258" s="51"/>
      <c r="F258" s="90"/>
      <c r="G258" s="90"/>
      <c r="H258" s="51"/>
      <c r="I258" s="42"/>
      <c r="J258" s="42"/>
      <c r="K258" s="44"/>
      <c r="L258" s="44"/>
    </row>
    <row r="259" spans="1:12" ht="14.45" customHeight="1" x14ac:dyDescent="0.25">
      <c r="A259" s="77"/>
      <c r="B259" s="36" t="s">
        <v>383</v>
      </c>
      <c r="C259" s="28"/>
      <c r="D259" s="28"/>
      <c r="E259" s="50"/>
      <c r="F259" s="89"/>
      <c r="G259" s="89"/>
      <c r="H259" s="50"/>
      <c r="I259" s="28"/>
      <c r="J259" s="28"/>
      <c r="K259" s="31"/>
      <c r="L259" s="31"/>
    </row>
    <row r="260" spans="1:12" ht="23.1" customHeight="1" x14ac:dyDescent="0.2">
      <c r="A260" s="74"/>
      <c r="B260" s="4" t="e" vm="217">
        <v>#VALUE!</v>
      </c>
      <c r="C260" s="19">
        <v>53504</v>
      </c>
      <c r="D260" s="20" t="s">
        <v>384</v>
      </c>
      <c r="E260" s="83">
        <v>20</v>
      </c>
      <c r="F260" s="84">
        <f>1.1*E260</f>
        <v>22</v>
      </c>
      <c r="G260" s="84">
        <f>F260/1.06</f>
        <v>20.754716981132074</v>
      </c>
      <c r="H260" s="47">
        <v>0.06</v>
      </c>
      <c r="I260" s="17"/>
      <c r="J260" s="13">
        <f t="shared" ref="J260:J297" si="28">I260*G260</f>
        <v>0</v>
      </c>
      <c r="K260" s="13">
        <f t="shared" si="22"/>
        <v>0</v>
      </c>
      <c r="L260" s="11" t="s">
        <v>79</v>
      </c>
    </row>
    <row r="261" spans="1:12" ht="23.1" customHeight="1" x14ac:dyDescent="0.2">
      <c r="A261" s="75"/>
      <c r="B261" s="5" t="e" vm="218">
        <v>#VALUE!</v>
      </c>
      <c r="C261" s="21">
        <v>53505</v>
      </c>
      <c r="D261" s="12" t="s">
        <v>385</v>
      </c>
      <c r="E261" s="85">
        <v>20</v>
      </c>
      <c r="F261" s="84">
        <f>1.1*E261</f>
        <v>22</v>
      </c>
      <c r="G261" s="84">
        <f t="shared" ref="G261:G266" si="29">F261/1.06</f>
        <v>20.754716981132074</v>
      </c>
      <c r="H261" s="48">
        <v>0.06</v>
      </c>
      <c r="I261" s="18"/>
      <c r="J261" s="13">
        <f t="shared" si="28"/>
        <v>0</v>
      </c>
      <c r="K261" s="13">
        <f t="shared" si="22"/>
        <v>0</v>
      </c>
      <c r="L261" s="2" t="s">
        <v>79</v>
      </c>
    </row>
    <row r="262" spans="1:12" ht="23.1" customHeight="1" x14ac:dyDescent="0.2">
      <c r="A262" s="75"/>
      <c r="B262" s="5" t="e" vm="219">
        <v>#VALUE!</v>
      </c>
      <c r="C262" s="21">
        <v>53500</v>
      </c>
      <c r="D262" s="12" t="s">
        <v>386</v>
      </c>
      <c r="E262" s="85">
        <v>10</v>
      </c>
      <c r="F262" s="86">
        <f>2.65*E262</f>
        <v>26.5</v>
      </c>
      <c r="G262" s="84">
        <f t="shared" si="29"/>
        <v>25</v>
      </c>
      <c r="H262" s="48">
        <v>0.06</v>
      </c>
      <c r="I262" s="18"/>
      <c r="J262" s="13">
        <f t="shared" si="28"/>
        <v>0</v>
      </c>
      <c r="K262" s="13">
        <f t="shared" si="22"/>
        <v>0</v>
      </c>
      <c r="L262" s="2" t="s">
        <v>79</v>
      </c>
    </row>
    <row r="263" spans="1:12" ht="23.1" customHeight="1" x14ac:dyDescent="0.2">
      <c r="A263" s="75"/>
      <c r="B263" s="5" t="e" vm="220">
        <v>#VALUE!</v>
      </c>
      <c r="C263" s="21">
        <v>53503</v>
      </c>
      <c r="D263" s="12" t="s">
        <v>387</v>
      </c>
      <c r="E263" s="85">
        <v>10</v>
      </c>
      <c r="F263" s="86">
        <f t="shared" ref="F263:F266" si="30">2.65*E263</f>
        <v>26.5</v>
      </c>
      <c r="G263" s="84">
        <f t="shared" si="29"/>
        <v>25</v>
      </c>
      <c r="H263" s="48">
        <v>0.06</v>
      </c>
      <c r="I263" s="18"/>
      <c r="J263" s="13">
        <f t="shared" si="28"/>
        <v>0</v>
      </c>
      <c r="K263" s="13">
        <f t="shared" si="22"/>
        <v>0</v>
      </c>
      <c r="L263" s="2" t="s">
        <v>79</v>
      </c>
    </row>
    <row r="264" spans="1:12" ht="23.1" customHeight="1" x14ac:dyDescent="0.2">
      <c r="A264" s="75"/>
      <c r="B264" s="5" t="e" vm="221">
        <v>#VALUE!</v>
      </c>
      <c r="C264" s="21">
        <v>53501</v>
      </c>
      <c r="D264" s="12" t="s">
        <v>388</v>
      </c>
      <c r="E264" s="85">
        <v>10</v>
      </c>
      <c r="F264" s="86">
        <f t="shared" si="30"/>
        <v>26.5</v>
      </c>
      <c r="G264" s="84">
        <f t="shared" si="29"/>
        <v>25</v>
      </c>
      <c r="H264" s="48">
        <v>0.06</v>
      </c>
      <c r="I264" s="18"/>
      <c r="J264" s="13">
        <f t="shared" si="28"/>
        <v>0</v>
      </c>
      <c r="K264" s="13">
        <f t="shared" si="22"/>
        <v>0</v>
      </c>
      <c r="L264" s="2" t="s">
        <v>79</v>
      </c>
    </row>
    <row r="265" spans="1:12" ht="23.1" customHeight="1" x14ac:dyDescent="0.2">
      <c r="A265" s="75"/>
      <c r="B265" s="5" t="e" vm="222">
        <v>#VALUE!</v>
      </c>
      <c r="C265" s="21">
        <v>53502</v>
      </c>
      <c r="D265" s="12" t="s">
        <v>389</v>
      </c>
      <c r="E265" s="85">
        <v>10</v>
      </c>
      <c r="F265" s="86">
        <f t="shared" si="30"/>
        <v>26.5</v>
      </c>
      <c r="G265" s="84">
        <f t="shared" si="29"/>
        <v>25</v>
      </c>
      <c r="H265" s="48">
        <v>0.06</v>
      </c>
      <c r="I265" s="18"/>
      <c r="J265" s="13">
        <f t="shared" si="28"/>
        <v>0</v>
      </c>
      <c r="K265" s="13">
        <f t="shared" si="22"/>
        <v>0</v>
      </c>
      <c r="L265" s="2" t="s">
        <v>79</v>
      </c>
    </row>
    <row r="266" spans="1:12" ht="23.1" customHeight="1" x14ac:dyDescent="0.2">
      <c r="A266" s="75"/>
      <c r="B266" s="5" t="e" vm="223">
        <v>#VALUE!</v>
      </c>
      <c r="C266" s="21">
        <v>53510</v>
      </c>
      <c r="D266" s="12" t="s">
        <v>390</v>
      </c>
      <c r="E266" s="85">
        <v>10</v>
      </c>
      <c r="F266" s="86">
        <f t="shared" si="30"/>
        <v>26.5</v>
      </c>
      <c r="G266" s="84">
        <f t="shared" si="29"/>
        <v>25</v>
      </c>
      <c r="H266" s="48">
        <v>0.06</v>
      </c>
      <c r="I266" s="18"/>
      <c r="J266" s="13">
        <f t="shared" si="28"/>
        <v>0</v>
      </c>
      <c r="K266" s="13">
        <f t="shared" si="22"/>
        <v>0</v>
      </c>
      <c r="L266" s="2" t="s">
        <v>79</v>
      </c>
    </row>
    <row r="267" spans="1:12" ht="23.1" customHeight="1" x14ac:dyDescent="0.2">
      <c r="A267" s="75"/>
      <c r="B267" s="5" t="e" vm="224">
        <v>#VALUE!</v>
      </c>
      <c r="C267" s="21" t="s">
        <v>391</v>
      </c>
      <c r="D267" s="12" t="s">
        <v>392</v>
      </c>
      <c r="E267" s="85">
        <v>10</v>
      </c>
      <c r="F267" s="86">
        <v>36.5</v>
      </c>
      <c r="G267" s="84">
        <f>F267/1.06</f>
        <v>34.433962264150942</v>
      </c>
      <c r="H267" s="48">
        <v>0.06</v>
      </c>
      <c r="I267" s="18"/>
      <c r="J267" s="13">
        <f t="shared" ref="J267" si="31">I267*G267</f>
        <v>0</v>
      </c>
      <c r="K267" s="13">
        <f t="shared" ref="K267" si="32">F267*I267</f>
        <v>0</v>
      </c>
      <c r="L267" s="2" t="s">
        <v>79</v>
      </c>
    </row>
    <row r="268" spans="1:12" ht="23.1" customHeight="1" x14ac:dyDescent="0.2">
      <c r="A268" s="75"/>
      <c r="B268" s="5" t="e" vm="225">
        <v>#VALUE!</v>
      </c>
      <c r="C268" s="21">
        <v>25410</v>
      </c>
      <c r="D268" s="12" t="s">
        <v>393</v>
      </c>
      <c r="E268" s="85">
        <v>24</v>
      </c>
      <c r="F268" s="86">
        <v>48</v>
      </c>
      <c r="G268" s="86">
        <v>45.283018867924525</v>
      </c>
      <c r="H268" s="53">
        <v>0.06</v>
      </c>
      <c r="I268" s="18"/>
      <c r="J268" s="13">
        <f t="shared" si="28"/>
        <v>0</v>
      </c>
      <c r="K268" s="13">
        <f t="shared" si="22"/>
        <v>0</v>
      </c>
      <c r="L268" s="2" t="s">
        <v>394</v>
      </c>
    </row>
    <row r="269" spans="1:12" ht="23.1" customHeight="1" x14ac:dyDescent="0.2">
      <c r="A269" s="75"/>
      <c r="B269" s="5" t="e" vm="226">
        <v>#VALUE!</v>
      </c>
      <c r="C269" s="21" t="s">
        <v>488</v>
      </c>
      <c r="D269" s="12" t="s">
        <v>395</v>
      </c>
      <c r="E269" s="85">
        <v>24</v>
      </c>
      <c r="F269" s="86">
        <v>39.599999999999994</v>
      </c>
      <c r="G269" s="86">
        <v>37.35849056603773</v>
      </c>
      <c r="H269" s="53">
        <v>0.06</v>
      </c>
      <c r="I269" s="18"/>
      <c r="J269" s="13">
        <f t="shared" si="28"/>
        <v>0</v>
      </c>
      <c r="K269" s="13">
        <f t="shared" si="22"/>
        <v>0</v>
      </c>
      <c r="L269" s="2" t="s">
        <v>394</v>
      </c>
    </row>
    <row r="270" spans="1:12" ht="23.1" customHeight="1" x14ac:dyDescent="0.2">
      <c r="A270" s="76"/>
      <c r="B270" s="32" t="e" vm="227">
        <v>#VALUE!</v>
      </c>
      <c r="C270" s="33">
        <v>25453</v>
      </c>
      <c r="D270" s="34" t="s">
        <v>396</v>
      </c>
      <c r="E270" s="87">
        <v>12</v>
      </c>
      <c r="F270" s="88">
        <v>49.199999999999996</v>
      </c>
      <c r="G270" s="88">
        <v>46.415094339622634</v>
      </c>
      <c r="H270" s="54">
        <v>0.06</v>
      </c>
      <c r="I270" s="35"/>
      <c r="J270" s="15">
        <f t="shared" si="28"/>
        <v>0</v>
      </c>
      <c r="K270" s="15">
        <f t="shared" si="22"/>
        <v>0</v>
      </c>
      <c r="L270" s="8" t="s">
        <v>394</v>
      </c>
    </row>
    <row r="271" spans="1:12" ht="14.45" customHeight="1" x14ac:dyDescent="0.25">
      <c r="A271" s="77"/>
      <c r="B271" s="36" t="s">
        <v>397</v>
      </c>
      <c r="C271" s="28"/>
      <c r="D271" s="28"/>
      <c r="E271" s="50"/>
      <c r="F271" s="89"/>
      <c r="G271" s="89"/>
      <c r="H271" s="50"/>
      <c r="I271" s="28"/>
      <c r="J271" s="28"/>
      <c r="K271" s="31"/>
      <c r="L271" s="31"/>
    </row>
    <row r="272" spans="1:12" ht="23.1" customHeight="1" x14ac:dyDescent="0.2">
      <c r="A272" s="74"/>
      <c r="B272" s="4" t="e" vm="228">
        <v>#VALUE!</v>
      </c>
      <c r="C272" s="19">
        <v>25724</v>
      </c>
      <c r="D272" s="20" t="s">
        <v>398</v>
      </c>
      <c r="E272" s="83">
        <v>8</v>
      </c>
      <c r="F272" s="84">
        <v>22</v>
      </c>
      <c r="G272" s="84">
        <v>20.754716981132074</v>
      </c>
      <c r="H272" s="47">
        <v>0.06</v>
      </c>
      <c r="I272" s="17"/>
      <c r="J272" s="13">
        <f t="shared" si="28"/>
        <v>0</v>
      </c>
      <c r="K272" s="13">
        <f t="shared" ref="K272:K326" si="33">F272*I272</f>
        <v>0</v>
      </c>
      <c r="L272" s="11" t="s">
        <v>399</v>
      </c>
    </row>
    <row r="273" spans="1:12" ht="23.1" customHeight="1" x14ac:dyDescent="0.2">
      <c r="A273" s="75"/>
      <c r="B273" s="5" t="e" vm="229">
        <v>#VALUE!</v>
      </c>
      <c r="C273" s="21">
        <v>25728</v>
      </c>
      <c r="D273" s="12" t="s">
        <v>400</v>
      </c>
      <c r="E273" s="85">
        <v>8</v>
      </c>
      <c r="F273" s="86">
        <v>29.6</v>
      </c>
      <c r="G273" s="86">
        <v>27.924528301886792</v>
      </c>
      <c r="H273" s="48">
        <v>0.06</v>
      </c>
      <c r="I273" s="18"/>
      <c r="J273" s="13">
        <f t="shared" si="28"/>
        <v>0</v>
      </c>
      <c r="K273" s="13">
        <f t="shared" si="33"/>
        <v>0</v>
      </c>
      <c r="L273" s="2" t="s">
        <v>401</v>
      </c>
    </row>
    <row r="274" spans="1:12" ht="23.1" customHeight="1" x14ac:dyDescent="0.2">
      <c r="A274" s="75"/>
      <c r="B274" s="5" t="e" vm="230">
        <v>#VALUE!</v>
      </c>
      <c r="C274" s="21">
        <v>25723</v>
      </c>
      <c r="D274" s="12" t="s">
        <v>402</v>
      </c>
      <c r="E274" s="85">
        <v>8</v>
      </c>
      <c r="F274" s="86">
        <v>37.200000000000003</v>
      </c>
      <c r="G274" s="86">
        <v>35.094339622641513</v>
      </c>
      <c r="H274" s="48">
        <v>0.06</v>
      </c>
      <c r="I274" s="18"/>
      <c r="J274" s="13">
        <f t="shared" si="28"/>
        <v>0</v>
      </c>
      <c r="K274" s="13">
        <f t="shared" si="33"/>
        <v>0</v>
      </c>
      <c r="L274" s="2" t="s">
        <v>376</v>
      </c>
    </row>
    <row r="275" spans="1:12" ht="23.1" customHeight="1" x14ac:dyDescent="0.2">
      <c r="A275" s="75"/>
      <c r="B275" s="5" t="e" vm="231">
        <v>#VALUE!</v>
      </c>
      <c r="C275" s="21">
        <v>25725</v>
      </c>
      <c r="D275" s="12" t="s">
        <v>403</v>
      </c>
      <c r="E275" s="85">
        <v>8</v>
      </c>
      <c r="F275" s="86">
        <v>32</v>
      </c>
      <c r="G275" s="86">
        <v>30.188679245283016</v>
      </c>
      <c r="H275" s="48">
        <v>0.06</v>
      </c>
      <c r="I275" s="18"/>
      <c r="J275" s="13">
        <f t="shared" si="28"/>
        <v>0</v>
      </c>
      <c r="K275" s="13">
        <f t="shared" si="33"/>
        <v>0</v>
      </c>
      <c r="L275" s="2" t="s">
        <v>23</v>
      </c>
    </row>
    <row r="276" spans="1:12" ht="23.1" customHeight="1" x14ac:dyDescent="0.2">
      <c r="B276" s="5" t="e" vm="232">
        <v>#VALUE!</v>
      </c>
      <c r="C276" s="21">
        <v>25726</v>
      </c>
      <c r="D276" s="12" t="s">
        <v>404</v>
      </c>
      <c r="E276" s="85">
        <v>8</v>
      </c>
      <c r="F276" s="86">
        <v>34.799999999999997</v>
      </c>
      <c r="G276" s="86">
        <v>32.830188679245282</v>
      </c>
      <c r="H276" s="48">
        <v>0.06</v>
      </c>
      <c r="I276" s="18"/>
      <c r="J276" s="13">
        <f t="shared" si="28"/>
        <v>0</v>
      </c>
      <c r="K276" s="13">
        <f t="shared" si="33"/>
        <v>0</v>
      </c>
      <c r="L276" s="2" t="s">
        <v>23</v>
      </c>
    </row>
    <row r="277" spans="1:12" ht="23.1" customHeight="1" x14ac:dyDescent="0.2">
      <c r="B277" s="3" t="e" vm="233">
        <v>#VALUE!</v>
      </c>
      <c r="C277" s="21">
        <v>25727</v>
      </c>
      <c r="D277" s="12" t="s">
        <v>405</v>
      </c>
      <c r="E277" s="85">
        <v>8</v>
      </c>
      <c r="F277" s="86">
        <v>34.799999999999997</v>
      </c>
      <c r="G277" s="86">
        <v>32.830188679245282</v>
      </c>
      <c r="H277" s="48">
        <v>0.06</v>
      </c>
      <c r="I277" s="18"/>
      <c r="J277" s="13">
        <f t="shared" si="28"/>
        <v>0</v>
      </c>
      <c r="K277" s="13">
        <f t="shared" si="33"/>
        <v>0</v>
      </c>
      <c r="L277" s="2" t="s">
        <v>406</v>
      </c>
    </row>
    <row r="278" spans="1:12" ht="23.1" customHeight="1" x14ac:dyDescent="0.2">
      <c r="A278" s="75"/>
      <c r="B278" s="5" t="e" vm="234">
        <v>#VALUE!</v>
      </c>
      <c r="C278" s="21">
        <v>25744</v>
      </c>
      <c r="D278" s="12" t="s">
        <v>407</v>
      </c>
      <c r="E278" s="85">
        <v>9</v>
      </c>
      <c r="F278" s="86">
        <v>41.85</v>
      </c>
      <c r="G278" s="86">
        <v>39.481132075471699</v>
      </c>
      <c r="H278" s="48">
        <v>0.06</v>
      </c>
      <c r="I278" s="18"/>
      <c r="J278" s="13">
        <f t="shared" si="28"/>
        <v>0</v>
      </c>
      <c r="K278" s="13">
        <f t="shared" si="33"/>
        <v>0</v>
      </c>
      <c r="L278" s="2" t="s">
        <v>408</v>
      </c>
    </row>
    <row r="279" spans="1:12" ht="23.1" customHeight="1" x14ac:dyDescent="0.2">
      <c r="A279" s="75"/>
      <c r="B279" s="5" t="e" vm="235">
        <v>#VALUE!</v>
      </c>
      <c r="C279" s="21">
        <v>25745</v>
      </c>
      <c r="D279" s="12" t="s">
        <v>409</v>
      </c>
      <c r="E279" s="85">
        <v>9</v>
      </c>
      <c r="F279" s="86">
        <v>41.85</v>
      </c>
      <c r="G279" s="86">
        <v>39.481132075471699</v>
      </c>
      <c r="H279" s="48">
        <v>0.06</v>
      </c>
      <c r="I279" s="18"/>
      <c r="J279" s="13">
        <f t="shared" si="28"/>
        <v>0</v>
      </c>
      <c r="K279" s="13">
        <f t="shared" si="33"/>
        <v>0</v>
      </c>
      <c r="L279" s="2" t="s">
        <v>408</v>
      </c>
    </row>
    <row r="280" spans="1:12" ht="23.1" customHeight="1" x14ac:dyDescent="0.2">
      <c r="A280" s="76"/>
      <c r="B280" s="32" t="e" vm="236">
        <v>#VALUE!</v>
      </c>
      <c r="C280" s="33">
        <v>25746</v>
      </c>
      <c r="D280" s="34" t="s">
        <v>410</v>
      </c>
      <c r="E280" s="87">
        <v>9</v>
      </c>
      <c r="F280" s="88">
        <v>41.85</v>
      </c>
      <c r="G280" s="88">
        <v>39.481132075471699</v>
      </c>
      <c r="H280" s="53">
        <v>0.06</v>
      </c>
      <c r="I280" s="35"/>
      <c r="J280" s="15">
        <f t="shared" si="28"/>
        <v>0</v>
      </c>
      <c r="K280" s="15">
        <f t="shared" si="33"/>
        <v>0</v>
      </c>
      <c r="L280" s="8" t="s">
        <v>408</v>
      </c>
    </row>
    <row r="281" spans="1:12" ht="14.45" customHeight="1" x14ac:dyDescent="0.25">
      <c r="A281" s="77"/>
      <c r="B281" s="36" t="s">
        <v>411</v>
      </c>
      <c r="C281" s="28"/>
      <c r="D281" s="28"/>
      <c r="E281" s="50"/>
      <c r="F281" s="89"/>
      <c r="G281" s="89"/>
      <c r="H281" s="50"/>
      <c r="I281" s="28"/>
      <c r="J281" s="28"/>
      <c r="K281" s="31"/>
      <c r="L281" s="31"/>
    </row>
    <row r="282" spans="1:12" ht="23.1" customHeight="1" x14ac:dyDescent="0.2">
      <c r="A282" s="74"/>
      <c r="B282" s="4" t="e" vm="237">
        <v>#VALUE!</v>
      </c>
      <c r="C282" s="19">
        <v>47925</v>
      </c>
      <c r="D282" s="20" t="s">
        <v>412</v>
      </c>
      <c r="E282" s="83">
        <v>6</v>
      </c>
      <c r="F282" s="84">
        <f>4.6*6</f>
        <v>27.599999999999998</v>
      </c>
      <c r="G282" s="86">
        <f>F282/1.06</f>
        <v>26.037735849056599</v>
      </c>
      <c r="H282" s="48">
        <v>0.06</v>
      </c>
      <c r="I282" s="17"/>
      <c r="J282" s="13">
        <f t="shared" si="28"/>
        <v>0</v>
      </c>
      <c r="K282" s="13">
        <f t="shared" si="33"/>
        <v>0</v>
      </c>
      <c r="L282" s="11" t="s">
        <v>79</v>
      </c>
    </row>
    <row r="283" spans="1:12" ht="23.1" customHeight="1" x14ac:dyDescent="0.2">
      <c r="A283" s="75"/>
      <c r="B283" s="5" t="e" vm="238">
        <v>#VALUE!</v>
      </c>
      <c r="C283" s="21">
        <v>47926</v>
      </c>
      <c r="D283" s="12" t="s">
        <v>413</v>
      </c>
      <c r="E283" s="85">
        <v>6</v>
      </c>
      <c r="F283" s="86">
        <v>30</v>
      </c>
      <c r="G283" s="86">
        <f>F283/1.06</f>
        <v>28.30188679245283</v>
      </c>
      <c r="H283" s="48">
        <v>0.06</v>
      </c>
      <c r="I283" s="18"/>
      <c r="J283" s="13">
        <f t="shared" si="28"/>
        <v>0</v>
      </c>
      <c r="K283" s="13">
        <f t="shared" si="33"/>
        <v>0</v>
      </c>
      <c r="L283" s="2" t="s">
        <v>79</v>
      </c>
    </row>
    <row r="284" spans="1:12" ht="23.1" customHeight="1" x14ac:dyDescent="0.2">
      <c r="A284" s="75"/>
      <c r="B284" s="5" t="e" vm="239">
        <v>#VALUE!</v>
      </c>
      <c r="C284" s="21">
        <v>27154</v>
      </c>
      <c r="D284" s="12" t="s">
        <v>414</v>
      </c>
      <c r="E284" s="85">
        <v>12</v>
      </c>
      <c r="F284" s="86">
        <v>29.400000000000002</v>
      </c>
      <c r="G284" s="86">
        <v>27.735849056603776</v>
      </c>
      <c r="H284" s="48">
        <v>0.06</v>
      </c>
      <c r="I284" s="18"/>
      <c r="J284" s="13">
        <f t="shared" si="28"/>
        <v>0</v>
      </c>
      <c r="K284" s="13">
        <f t="shared" si="33"/>
        <v>0</v>
      </c>
      <c r="L284" s="2" t="s">
        <v>415</v>
      </c>
    </row>
    <row r="285" spans="1:12" ht="23.1" customHeight="1" x14ac:dyDescent="0.2">
      <c r="A285" s="75"/>
      <c r="B285" s="5" t="e" vm="240">
        <v>#VALUE!</v>
      </c>
      <c r="C285" s="21">
        <v>28605</v>
      </c>
      <c r="D285" s="12" t="s">
        <v>416</v>
      </c>
      <c r="E285" s="85">
        <v>12</v>
      </c>
      <c r="F285" s="86">
        <v>48</v>
      </c>
      <c r="G285" s="86">
        <v>45.283018867924525</v>
      </c>
      <c r="H285" s="48">
        <v>0.06</v>
      </c>
      <c r="I285" s="18"/>
      <c r="J285" s="13">
        <f t="shared" si="28"/>
        <v>0</v>
      </c>
      <c r="K285" s="13">
        <f t="shared" si="33"/>
        <v>0</v>
      </c>
      <c r="L285" s="2" t="s">
        <v>72</v>
      </c>
    </row>
    <row r="286" spans="1:12" ht="23.1" customHeight="1" x14ac:dyDescent="0.2">
      <c r="A286" s="75"/>
      <c r="B286" s="5" t="e" vm="241">
        <v>#VALUE!</v>
      </c>
      <c r="C286" s="21">
        <v>88364</v>
      </c>
      <c r="D286" s="12" t="s">
        <v>417</v>
      </c>
      <c r="E286" s="85">
        <v>6</v>
      </c>
      <c r="F286" s="86">
        <f>4.25*6</f>
        <v>25.5</v>
      </c>
      <c r="G286" s="86">
        <f>F286/1.06</f>
        <v>24.056603773584904</v>
      </c>
      <c r="H286" s="48">
        <v>0.06</v>
      </c>
      <c r="I286" s="18"/>
      <c r="J286" s="13">
        <f t="shared" si="28"/>
        <v>0</v>
      </c>
      <c r="K286" s="13">
        <f t="shared" si="33"/>
        <v>0</v>
      </c>
      <c r="L286" s="2" t="s">
        <v>154</v>
      </c>
    </row>
    <row r="287" spans="1:12" ht="23.1" customHeight="1" x14ac:dyDescent="0.2">
      <c r="A287" s="75"/>
      <c r="B287" s="5" t="e" vm="242">
        <v>#VALUE!</v>
      </c>
      <c r="C287" s="21">
        <v>88018</v>
      </c>
      <c r="D287" s="12" t="s">
        <v>418</v>
      </c>
      <c r="E287" s="85">
        <v>6</v>
      </c>
      <c r="F287" s="86">
        <f>4.9*6</f>
        <v>29.400000000000002</v>
      </c>
      <c r="G287" s="86">
        <f>F287/1.06</f>
        <v>27.735849056603776</v>
      </c>
      <c r="H287" s="48">
        <v>0.06</v>
      </c>
      <c r="I287" s="18"/>
      <c r="J287" s="13">
        <f t="shared" si="28"/>
        <v>0</v>
      </c>
      <c r="K287" s="13">
        <f t="shared" si="33"/>
        <v>0</v>
      </c>
      <c r="L287" s="2" t="s">
        <v>154</v>
      </c>
    </row>
    <row r="288" spans="1:12" ht="14.45" customHeight="1" x14ac:dyDescent="0.25">
      <c r="A288" s="78"/>
      <c r="B288" s="41" t="s">
        <v>419</v>
      </c>
      <c r="C288" s="42"/>
      <c r="D288" s="42"/>
      <c r="E288" s="51"/>
      <c r="F288" s="90"/>
      <c r="G288" s="90"/>
      <c r="H288" s="51"/>
      <c r="I288" s="42"/>
      <c r="J288" s="42"/>
      <c r="K288" s="44"/>
      <c r="L288" s="44"/>
    </row>
    <row r="289" spans="1:12" ht="23.1" customHeight="1" x14ac:dyDescent="0.2">
      <c r="A289" s="74"/>
      <c r="B289" s="4" t="e" vm="243">
        <v>#VALUE!</v>
      </c>
      <c r="C289" s="19">
        <v>25618</v>
      </c>
      <c r="D289" s="20" t="s">
        <v>420</v>
      </c>
      <c r="E289" s="83">
        <v>18</v>
      </c>
      <c r="F289" s="84">
        <v>94.5</v>
      </c>
      <c r="G289" s="84">
        <v>89.15094339622641</v>
      </c>
      <c r="H289" s="47">
        <v>0.06</v>
      </c>
      <c r="I289" s="17"/>
      <c r="J289" s="13">
        <f t="shared" si="28"/>
        <v>0</v>
      </c>
      <c r="K289" s="13">
        <f t="shared" si="33"/>
        <v>0</v>
      </c>
      <c r="L289" s="11" t="s">
        <v>356</v>
      </c>
    </row>
    <row r="290" spans="1:12" ht="23.1" customHeight="1" x14ac:dyDescent="0.2">
      <c r="A290" s="75"/>
      <c r="B290" s="5" t="e" vm="244">
        <v>#VALUE!</v>
      </c>
      <c r="C290" s="21">
        <v>25628</v>
      </c>
      <c r="D290" s="12" t="s">
        <v>421</v>
      </c>
      <c r="E290" s="85">
        <v>8</v>
      </c>
      <c r="F290" s="86">
        <v>39.6</v>
      </c>
      <c r="G290" s="86">
        <v>37.358490566037737</v>
      </c>
      <c r="H290" s="48">
        <v>0.06</v>
      </c>
      <c r="I290" s="18"/>
      <c r="J290" s="13">
        <f t="shared" si="28"/>
        <v>0</v>
      </c>
      <c r="K290" s="13">
        <f t="shared" si="33"/>
        <v>0</v>
      </c>
      <c r="L290" s="2" t="s">
        <v>422</v>
      </c>
    </row>
    <row r="291" spans="1:12" ht="23.1" customHeight="1" x14ac:dyDescent="0.2">
      <c r="A291" s="75"/>
      <c r="B291" s="5" t="e" vm="245">
        <v>#VALUE!</v>
      </c>
      <c r="C291" s="21">
        <v>25629</v>
      </c>
      <c r="D291" s="12" t="s">
        <v>423</v>
      </c>
      <c r="E291" s="85">
        <v>8</v>
      </c>
      <c r="F291" s="86">
        <v>39.6</v>
      </c>
      <c r="G291" s="86">
        <v>37.358490566037737</v>
      </c>
      <c r="H291" s="48">
        <v>0.06</v>
      </c>
      <c r="I291" s="18"/>
      <c r="J291" s="13">
        <f t="shared" si="28"/>
        <v>0</v>
      </c>
      <c r="K291" s="13">
        <f t="shared" si="33"/>
        <v>0</v>
      </c>
      <c r="L291" s="2" t="s">
        <v>424</v>
      </c>
    </row>
    <row r="292" spans="1:12" ht="23.1" customHeight="1" x14ac:dyDescent="0.2">
      <c r="A292" s="75"/>
      <c r="B292" s="5" t="e" vm="246">
        <v>#VALUE!</v>
      </c>
      <c r="C292" s="21" t="s">
        <v>425</v>
      </c>
      <c r="D292" s="12" t="s">
        <v>426</v>
      </c>
      <c r="E292" s="85">
        <v>8</v>
      </c>
      <c r="F292" s="86">
        <f>3.95*8</f>
        <v>31.6</v>
      </c>
      <c r="G292" s="86">
        <f>F292/1.06</f>
        <v>29.811320754716981</v>
      </c>
      <c r="H292" s="48">
        <v>0.06</v>
      </c>
      <c r="I292" s="18"/>
      <c r="J292" s="13">
        <f t="shared" si="28"/>
        <v>0</v>
      </c>
      <c r="K292" s="13">
        <f t="shared" si="33"/>
        <v>0</v>
      </c>
      <c r="L292" s="2" t="s">
        <v>399</v>
      </c>
    </row>
    <row r="293" spans="1:12" ht="23.1" customHeight="1" x14ac:dyDescent="0.2">
      <c r="A293" s="75"/>
      <c r="B293" s="5" t="e" vm="247">
        <v>#VALUE!</v>
      </c>
      <c r="C293" s="21">
        <v>25731</v>
      </c>
      <c r="D293" s="12" t="s">
        <v>427</v>
      </c>
      <c r="E293" s="85">
        <v>8</v>
      </c>
      <c r="F293" s="86">
        <v>29.6</v>
      </c>
      <c r="G293" s="86">
        <v>27.924528301886792</v>
      </c>
      <c r="H293" s="48">
        <v>0.06</v>
      </c>
      <c r="I293" s="18"/>
      <c r="J293" s="13">
        <f t="shared" si="28"/>
        <v>0</v>
      </c>
      <c r="K293" s="13">
        <f t="shared" si="33"/>
        <v>0</v>
      </c>
      <c r="L293" s="2" t="s">
        <v>428</v>
      </c>
    </row>
    <row r="294" spans="1:12" ht="23.1" customHeight="1" x14ac:dyDescent="0.2">
      <c r="A294" s="75"/>
      <c r="B294" s="5" t="e" vm="248">
        <v>#VALUE!</v>
      </c>
      <c r="C294" s="21">
        <v>88336</v>
      </c>
      <c r="D294" s="12" t="s">
        <v>429</v>
      </c>
      <c r="E294" s="85">
        <v>6</v>
      </c>
      <c r="F294" s="86">
        <f>8.5*6</f>
        <v>51</v>
      </c>
      <c r="G294" s="86">
        <f>F294/1.06</f>
        <v>48.113207547169807</v>
      </c>
      <c r="H294" s="48">
        <v>0.06</v>
      </c>
      <c r="I294" s="18"/>
      <c r="J294" s="13">
        <f t="shared" si="28"/>
        <v>0</v>
      </c>
      <c r="K294" s="13">
        <f t="shared" si="33"/>
        <v>0</v>
      </c>
      <c r="L294" s="2" t="s">
        <v>154</v>
      </c>
    </row>
    <row r="295" spans="1:12" ht="23.1" customHeight="1" x14ac:dyDescent="0.2">
      <c r="A295" s="75"/>
      <c r="B295" s="5" t="e" vm="249">
        <v>#VALUE!</v>
      </c>
      <c r="C295" s="21">
        <v>28814</v>
      </c>
      <c r="D295" s="12" t="s">
        <v>430</v>
      </c>
      <c r="E295" s="85">
        <v>12</v>
      </c>
      <c r="F295" s="86">
        <v>54.599999999999994</v>
      </c>
      <c r="G295" s="86">
        <v>51.50943396226414</v>
      </c>
      <c r="H295" s="48">
        <v>0.06</v>
      </c>
      <c r="I295" s="18"/>
      <c r="J295" s="13">
        <f t="shared" si="28"/>
        <v>0</v>
      </c>
      <c r="K295" s="13">
        <f t="shared" si="33"/>
        <v>0</v>
      </c>
      <c r="L295" s="2" t="s">
        <v>72</v>
      </c>
    </row>
    <row r="296" spans="1:12" ht="23.1" customHeight="1" x14ac:dyDescent="0.2">
      <c r="A296" s="75"/>
      <c r="B296" s="5" t="e" vm="250">
        <v>#VALUE!</v>
      </c>
      <c r="C296" s="21">
        <v>28813</v>
      </c>
      <c r="D296" s="12" t="s">
        <v>431</v>
      </c>
      <c r="E296" s="85">
        <v>12</v>
      </c>
      <c r="F296" s="86">
        <v>50.400000000000006</v>
      </c>
      <c r="G296" s="86">
        <v>47.547169811320757</v>
      </c>
      <c r="H296" s="48">
        <v>0.06</v>
      </c>
      <c r="I296" s="18"/>
      <c r="J296" s="13">
        <f t="shared" si="28"/>
        <v>0</v>
      </c>
      <c r="K296" s="13">
        <f t="shared" si="33"/>
        <v>0</v>
      </c>
      <c r="L296" s="2" t="s">
        <v>72</v>
      </c>
    </row>
    <row r="297" spans="1:12" ht="23.1" customHeight="1" x14ac:dyDescent="0.2">
      <c r="A297" s="76"/>
      <c r="B297" s="32" t="e" vm="251">
        <v>#VALUE!</v>
      </c>
      <c r="C297" s="33">
        <v>27525</v>
      </c>
      <c r="D297" s="34" t="s">
        <v>432</v>
      </c>
      <c r="E297" s="87">
        <v>6</v>
      </c>
      <c r="F297" s="88">
        <v>20.100000000000001</v>
      </c>
      <c r="G297" s="88">
        <v>18.962264150943398</v>
      </c>
      <c r="H297" s="49">
        <v>0.06</v>
      </c>
      <c r="I297" s="35"/>
      <c r="J297" s="15">
        <f t="shared" si="28"/>
        <v>0</v>
      </c>
      <c r="K297" s="15">
        <f t="shared" si="33"/>
        <v>0</v>
      </c>
      <c r="L297" s="8" t="s">
        <v>341</v>
      </c>
    </row>
    <row r="298" spans="1:12" ht="14.45" customHeight="1" x14ac:dyDescent="0.25">
      <c r="A298" s="78"/>
      <c r="B298" s="41" t="s">
        <v>433</v>
      </c>
      <c r="C298" s="42"/>
      <c r="D298" s="42"/>
      <c r="E298" s="51"/>
      <c r="F298" s="90"/>
      <c r="G298" s="51"/>
      <c r="H298" s="51"/>
      <c r="I298" s="42"/>
      <c r="J298" s="42"/>
      <c r="K298" s="44"/>
      <c r="L298" s="44"/>
    </row>
    <row r="299" spans="1:12" ht="14.45" customHeight="1" x14ac:dyDescent="0.25">
      <c r="A299" s="77"/>
      <c r="B299" s="36" t="s">
        <v>434</v>
      </c>
      <c r="C299" s="28"/>
      <c r="D299" s="28"/>
      <c r="E299" s="50"/>
      <c r="F299" s="89"/>
      <c r="G299" s="50"/>
      <c r="H299" s="50"/>
      <c r="I299" s="28"/>
      <c r="J299" s="28"/>
      <c r="K299" s="31"/>
      <c r="L299" s="31"/>
    </row>
    <row r="300" spans="1:12" ht="23.1" customHeight="1" x14ac:dyDescent="0.2">
      <c r="A300" s="74"/>
      <c r="B300" s="4" t="e" vm="252">
        <v>#VALUE!</v>
      </c>
      <c r="C300" s="19">
        <v>20416</v>
      </c>
      <c r="D300" s="20" t="s">
        <v>435</v>
      </c>
      <c r="E300" s="83">
        <v>6</v>
      </c>
      <c r="F300" s="84">
        <v>73.199999999999989</v>
      </c>
      <c r="G300" s="84">
        <v>60.495867768595033</v>
      </c>
      <c r="H300" s="47">
        <v>0.21</v>
      </c>
      <c r="I300" s="17"/>
      <c r="J300" s="13">
        <f t="shared" ref="J300:J302" si="34">I300*G300</f>
        <v>0</v>
      </c>
      <c r="K300" s="13">
        <f t="shared" si="33"/>
        <v>0</v>
      </c>
      <c r="L300" s="11" t="s">
        <v>436</v>
      </c>
    </row>
    <row r="301" spans="1:12" ht="23.1" customHeight="1" x14ac:dyDescent="0.2">
      <c r="A301" s="75"/>
      <c r="B301" s="5" t="e" vm="253">
        <v>#VALUE!</v>
      </c>
      <c r="C301" s="21">
        <v>20415</v>
      </c>
      <c r="D301" s="12" t="s">
        <v>437</v>
      </c>
      <c r="E301" s="85">
        <v>6</v>
      </c>
      <c r="F301" s="86">
        <v>63.900000000000006</v>
      </c>
      <c r="G301" s="86">
        <v>52.809917355371908</v>
      </c>
      <c r="H301" s="48">
        <v>0.21</v>
      </c>
      <c r="I301" s="18"/>
      <c r="J301" s="13">
        <f t="shared" si="34"/>
        <v>0</v>
      </c>
      <c r="K301" s="13">
        <f t="shared" si="33"/>
        <v>0</v>
      </c>
      <c r="L301" s="2" t="s">
        <v>438</v>
      </c>
    </row>
    <row r="302" spans="1:12" ht="23.1" customHeight="1" x14ac:dyDescent="0.2">
      <c r="A302" s="76"/>
      <c r="B302" s="32" t="e" vm="254">
        <v>#VALUE!</v>
      </c>
      <c r="C302" s="33">
        <v>20413</v>
      </c>
      <c r="D302" s="34" t="s">
        <v>439</v>
      </c>
      <c r="E302" s="87">
        <v>6</v>
      </c>
      <c r="F302" s="88">
        <v>63.900000000000006</v>
      </c>
      <c r="G302" s="88">
        <v>52.809917355371908</v>
      </c>
      <c r="H302" s="49">
        <v>0.21</v>
      </c>
      <c r="I302" s="35"/>
      <c r="J302" s="15">
        <f t="shared" si="34"/>
        <v>0</v>
      </c>
      <c r="K302" s="15">
        <f t="shared" si="33"/>
        <v>0</v>
      </c>
      <c r="L302" s="8" t="s">
        <v>438</v>
      </c>
    </row>
    <row r="303" spans="1:12" ht="14.45" customHeight="1" x14ac:dyDescent="0.25">
      <c r="A303" s="77"/>
      <c r="B303" s="36" t="s">
        <v>440</v>
      </c>
      <c r="C303" s="28"/>
      <c r="D303" s="28"/>
      <c r="E303" s="50"/>
      <c r="F303" s="89"/>
      <c r="G303" s="89"/>
      <c r="H303" s="50"/>
      <c r="I303" s="28"/>
      <c r="J303" s="28"/>
      <c r="K303" s="31"/>
      <c r="L303" s="31"/>
    </row>
    <row r="304" spans="1:12" ht="23.1" customHeight="1" x14ac:dyDescent="0.2">
      <c r="A304" s="74"/>
      <c r="B304" s="4" t="e" vm="255">
        <v>#VALUE!</v>
      </c>
      <c r="C304" s="19">
        <v>88333</v>
      </c>
      <c r="D304" s="20" t="s">
        <v>441</v>
      </c>
      <c r="E304" s="83">
        <v>6</v>
      </c>
      <c r="F304" s="84">
        <f>10.95*6</f>
        <v>65.699999999999989</v>
      </c>
      <c r="G304" s="84">
        <f>F304/1.21</f>
        <v>54.297520661157016</v>
      </c>
      <c r="H304" s="47">
        <v>0.21</v>
      </c>
      <c r="I304" s="17"/>
      <c r="J304" s="13">
        <f t="shared" ref="J304:J324" si="35">I304*G304</f>
        <v>0</v>
      </c>
      <c r="K304" s="13">
        <f t="shared" si="33"/>
        <v>0</v>
      </c>
      <c r="L304" s="11" t="s">
        <v>154</v>
      </c>
    </row>
    <row r="305" spans="1:12" ht="23.1" customHeight="1" x14ac:dyDescent="0.2">
      <c r="A305" s="75"/>
      <c r="B305" s="5" t="e" vm="256">
        <v>#VALUE!</v>
      </c>
      <c r="C305" s="21">
        <v>20211</v>
      </c>
      <c r="D305" s="12" t="s">
        <v>442</v>
      </c>
      <c r="E305" s="85">
        <v>6</v>
      </c>
      <c r="F305" s="86">
        <v>43.5</v>
      </c>
      <c r="G305" s="86">
        <v>35.950413223140494</v>
      </c>
      <c r="H305" s="48">
        <v>0.21</v>
      </c>
      <c r="I305" s="18"/>
      <c r="J305" s="13">
        <f t="shared" si="35"/>
        <v>0</v>
      </c>
      <c r="K305" s="13">
        <f t="shared" si="33"/>
        <v>0</v>
      </c>
      <c r="L305" s="2" t="s">
        <v>436</v>
      </c>
    </row>
    <row r="306" spans="1:12" ht="23.1" customHeight="1" x14ac:dyDescent="0.2">
      <c r="A306" s="75"/>
      <c r="B306" s="5" t="e" vm="257">
        <v>#VALUE!</v>
      </c>
      <c r="C306" s="21">
        <v>20225</v>
      </c>
      <c r="D306" s="12" t="s">
        <v>443</v>
      </c>
      <c r="E306" s="85">
        <v>6</v>
      </c>
      <c r="F306" s="86">
        <v>41.400000000000006</v>
      </c>
      <c r="G306" s="86">
        <v>34.214876033057855</v>
      </c>
      <c r="H306" s="48">
        <v>0.21</v>
      </c>
      <c r="I306" s="18"/>
      <c r="J306" s="13">
        <f t="shared" si="35"/>
        <v>0</v>
      </c>
      <c r="K306" s="13">
        <f t="shared" si="33"/>
        <v>0</v>
      </c>
      <c r="L306" s="2" t="s">
        <v>277</v>
      </c>
    </row>
    <row r="307" spans="1:12" ht="23.1" customHeight="1" x14ac:dyDescent="0.2">
      <c r="A307" s="75"/>
      <c r="B307" s="5" t="e" vm="258">
        <v>#VALUE!</v>
      </c>
      <c r="C307" s="21">
        <v>20253</v>
      </c>
      <c r="D307" s="12" t="s">
        <v>444</v>
      </c>
      <c r="E307" s="85">
        <v>6</v>
      </c>
      <c r="F307" s="86">
        <v>32.700000000000003</v>
      </c>
      <c r="G307" s="86">
        <v>27.024793388429757</v>
      </c>
      <c r="H307" s="48">
        <v>0.21</v>
      </c>
      <c r="I307" s="18"/>
      <c r="J307" s="13">
        <f t="shared" si="35"/>
        <v>0</v>
      </c>
      <c r="K307" s="13">
        <f t="shared" si="33"/>
        <v>0</v>
      </c>
      <c r="L307" s="2" t="s">
        <v>438</v>
      </c>
    </row>
    <row r="308" spans="1:12" ht="23.1" customHeight="1" x14ac:dyDescent="0.2">
      <c r="A308" s="75"/>
      <c r="B308" s="5" t="e" vm="259">
        <v>#VALUE!</v>
      </c>
      <c r="C308" s="21">
        <v>20261</v>
      </c>
      <c r="D308" s="12" t="s">
        <v>445</v>
      </c>
      <c r="E308" s="85">
        <v>6</v>
      </c>
      <c r="F308" s="86">
        <v>41.400000000000006</v>
      </c>
      <c r="G308" s="86">
        <v>34.214876033057855</v>
      </c>
      <c r="H308" s="48">
        <v>0.21</v>
      </c>
      <c r="I308" s="18"/>
      <c r="J308" s="13">
        <f t="shared" si="35"/>
        <v>0</v>
      </c>
      <c r="K308" s="13">
        <f t="shared" si="33"/>
        <v>0</v>
      </c>
      <c r="L308" s="2" t="s">
        <v>277</v>
      </c>
    </row>
    <row r="309" spans="1:12" ht="23.1" customHeight="1" x14ac:dyDescent="0.2">
      <c r="A309" s="75"/>
      <c r="B309" s="5" t="e" vm="260">
        <v>#VALUE!</v>
      </c>
      <c r="C309" s="21">
        <v>20212</v>
      </c>
      <c r="D309" s="12" t="s">
        <v>446</v>
      </c>
      <c r="E309" s="85">
        <v>6</v>
      </c>
      <c r="F309" s="86">
        <v>44.400000000000006</v>
      </c>
      <c r="G309" s="86">
        <v>36.694214876033065</v>
      </c>
      <c r="H309" s="48">
        <v>0.21</v>
      </c>
      <c r="I309" s="18"/>
      <c r="J309" s="13">
        <f t="shared" si="35"/>
        <v>0</v>
      </c>
      <c r="K309" s="13">
        <f t="shared" si="33"/>
        <v>0</v>
      </c>
      <c r="L309" s="2" t="s">
        <v>438</v>
      </c>
    </row>
    <row r="310" spans="1:12" ht="23.1" customHeight="1" x14ac:dyDescent="0.2">
      <c r="A310" s="75" t="s">
        <v>490</v>
      </c>
      <c r="B310" s="5" t="e" vm="261">
        <v>#VALUE!</v>
      </c>
      <c r="C310" s="21">
        <v>20262</v>
      </c>
      <c r="D310" s="12" t="s">
        <v>447</v>
      </c>
      <c r="E310" s="85">
        <v>6</v>
      </c>
      <c r="F310" s="86">
        <v>59.699999999999996</v>
      </c>
      <c r="G310" s="86">
        <v>49.33884297520661</v>
      </c>
      <c r="H310" s="48">
        <v>0.21</v>
      </c>
      <c r="I310" s="18"/>
      <c r="J310" s="13">
        <f t="shared" si="35"/>
        <v>0</v>
      </c>
      <c r="K310" s="13">
        <f t="shared" si="33"/>
        <v>0</v>
      </c>
      <c r="L310" s="2" t="s">
        <v>436</v>
      </c>
    </row>
    <row r="311" spans="1:12" ht="23.1" customHeight="1" x14ac:dyDescent="0.2">
      <c r="A311" s="75"/>
      <c r="B311" s="5" t="e" vm="262">
        <v>#VALUE!</v>
      </c>
      <c r="C311" s="21">
        <v>20268</v>
      </c>
      <c r="D311" s="12" t="s">
        <v>448</v>
      </c>
      <c r="E311" s="85">
        <v>12</v>
      </c>
      <c r="F311" s="86">
        <v>27</v>
      </c>
      <c r="G311" s="86">
        <v>22.314049586776861</v>
      </c>
      <c r="H311" s="48">
        <v>0.21</v>
      </c>
      <c r="I311" s="18"/>
      <c r="J311" s="13">
        <f t="shared" si="35"/>
        <v>0</v>
      </c>
      <c r="K311" s="13">
        <f t="shared" si="33"/>
        <v>0</v>
      </c>
      <c r="L311" s="2" t="s">
        <v>438</v>
      </c>
    </row>
    <row r="312" spans="1:12" ht="23.1" customHeight="1" x14ac:dyDescent="0.2">
      <c r="A312" s="76"/>
      <c r="B312" s="32" t="e" vm="263">
        <v>#VALUE!</v>
      </c>
      <c r="C312" s="33">
        <v>20267</v>
      </c>
      <c r="D312" s="34" t="s">
        <v>449</v>
      </c>
      <c r="E312" s="87">
        <v>4</v>
      </c>
      <c r="F312" s="88">
        <v>75.8</v>
      </c>
      <c r="G312" s="88">
        <v>62.644628099173552</v>
      </c>
      <c r="H312" s="48">
        <v>0.21</v>
      </c>
      <c r="I312" s="35"/>
      <c r="J312" s="15">
        <f t="shared" si="35"/>
        <v>0</v>
      </c>
      <c r="K312" s="15">
        <f t="shared" si="33"/>
        <v>0</v>
      </c>
      <c r="L312" s="8" t="s">
        <v>438</v>
      </c>
    </row>
    <row r="313" spans="1:12" ht="14.45" customHeight="1" x14ac:dyDescent="0.25">
      <c r="A313" s="77"/>
      <c r="B313" s="36" t="s">
        <v>450</v>
      </c>
      <c r="C313" s="28"/>
      <c r="D313" s="28"/>
      <c r="E313" s="50"/>
      <c r="F313" s="89"/>
      <c r="G313" s="89"/>
      <c r="H313" s="50"/>
      <c r="I313" s="28"/>
      <c r="J313" s="28"/>
      <c r="K313" s="31"/>
      <c r="L313" s="31"/>
    </row>
    <row r="314" spans="1:12" ht="23.1" customHeight="1" x14ac:dyDescent="0.2">
      <c r="A314" s="74"/>
      <c r="B314" s="4" t="e" vm="264">
        <v>#VALUE!</v>
      </c>
      <c r="C314" s="19">
        <v>88332</v>
      </c>
      <c r="D314" s="20" t="s">
        <v>441</v>
      </c>
      <c r="E314" s="83">
        <v>6</v>
      </c>
      <c r="F314" s="84">
        <f>11.95*6</f>
        <v>71.699999999999989</v>
      </c>
      <c r="G314" s="84">
        <f>F314/1.21</f>
        <v>59.256198347107429</v>
      </c>
      <c r="H314" s="47">
        <v>0.21</v>
      </c>
      <c r="I314" s="17"/>
      <c r="J314" s="13">
        <f t="shared" si="35"/>
        <v>0</v>
      </c>
      <c r="K314" s="13">
        <f t="shared" si="33"/>
        <v>0</v>
      </c>
      <c r="L314" s="11" t="s">
        <v>154</v>
      </c>
    </row>
    <row r="315" spans="1:12" ht="23.1" customHeight="1" x14ac:dyDescent="0.2">
      <c r="A315" s="75"/>
      <c r="B315" s="5" t="e" vm="265">
        <v>#VALUE!</v>
      </c>
      <c r="C315" s="21">
        <v>20032</v>
      </c>
      <c r="D315" s="12" t="s">
        <v>451</v>
      </c>
      <c r="E315" s="85">
        <v>6</v>
      </c>
      <c r="F315" s="86">
        <v>47.099999999999994</v>
      </c>
      <c r="G315" s="86">
        <v>38.925619834710737</v>
      </c>
      <c r="H315" s="48">
        <v>0.21</v>
      </c>
      <c r="I315" s="18"/>
      <c r="J315" s="13">
        <f t="shared" si="35"/>
        <v>0</v>
      </c>
      <c r="K315" s="13">
        <f t="shared" si="33"/>
        <v>0</v>
      </c>
      <c r="L315" s="2" t="s">
        <v>438</v>
      </c>
    </row>
    <row r="316" spans="1:12" ht="23.1" customHeight="1" x14ac:dyDescent="0.2">
      <c r="A316" s="75"/>
      <c r="B316" s="5" t="e" vm="266">
        <v>#VALUE!</v>
      </c>
      <c r="C316" s="21">
        <v>20054</v>
      </c>
      <c r="D316" s="12" t="s">
        <v>452</v>
      </c>
      <c r="E316" s="85">
        <v>6</v>
      </c>
      <c r="F316" s="86">
        <v>43.5</v>
      </c>
      <c r="G316" s="86">
        <v>35.950413223140494</v>
      </c>
      <c r="H316" s="48">
        <v>0.21</v>
      </c>
      <c r="I316" s="18"/>
      <c r="J316" s="13">
        <f t="shared" si="35"/>
        <v>0</v>
      </c>
      <c r="K316" s="13">
        <f t="shared" si="33"/>
        <v>0</v>
      </c>
      <c r="L316" s="2" t="s">
        <v>436</v>
      </c>
    </row>
    <row r="317" spans="1:12" ht="23.1" customHeight="1" x14ac:dyDescent="0.2">
      <c r="A317" s="75"/>
      <c r="B317" s="5" t="e" vm="267">
        <v>#VALUE!</v>
      </c>
      <c r="C317" s="21">
        <v>20059</v>
      </c>
      <c r="D317" s="12" t="s">
        <v>453</v>
      </c>
      <c r="E317" s="85">
        <v>6</v>
      </c>
      <c r="F317" s="86">
        <v>32.700000000000003</v>
      </c>
      <c r="G317" s="86">
        <v>27.024793388429757</v>
      </c>
      <c r="H317" s="48">
        <v>0.21</v>
      </c>
      <c r="I317" s="18"/>
      <c r="J317" s="13">
        <f t="shared" si="35"/>
        <v>0</v>
      </c>
      <c r="K317" s="13">
        <f t="shared" si="33"/>
        <v>0</v>
      </c>
      <c r="L317" s="2" t="s">
        <v>438</v>
      </c>
    </row>
    <row r="318" spans="1:12" ht="23.1" customHeight="1" x14ac:dyDescent="0.2">
      <c r="A318" s="75"/>
      <c r="B318" s="5" t="e" vm="268">
        <v>#VALUE!</v>
      </c>
      <c r="C318" s="21">
        <v>20068</v>
      </c>
      <c r="D318" s="12" t="s">
        <v>454</v>
      </c>
      <c r="E318" s="85">
        <v>6</v>
      </c>
      <c r="F318" s="86">
        <v>50.699999999999996</v>
      </c>
      <c r="G318" s="86">
        <v>41.900826446280988</v>
      </c>
      <c r="H318" s="48">
        <v>0.21</v>
      </c>
      <c r="I318" s="18"/>
      <c r="J318" s="13">
        <f t="shared" si="35"/>
        <v>0</v>
      </c>
      <c r="K318" s="13">
        <f t="shared" si="33"/>
        <v>0</v>
      </c>
      <c r="L318" s="2" t="s">
        <v>438</v>
      </c>
    </row>
    <row r="319" spans="1:12" ht="23.1" customHeight="1" x14ac:dyDescent="0.2">
      <c r="A319" s="75"/>
      <c r="B319" s="5" t="e" vm="269">
        <v>#VALUE!</v>
      </c>
      <c r="C319" s="21">
        <v>20074</v>
      </c>
      <c r="D319" s="12" t="s">
        <v>455</v>
      </c>
      <c r="E319" s="85">
        <v>6</v>
      </c>
      <c r="F319" s="86">
        <v>59.699999999999996</v>
      </c>
      <c r="G319" s="86">
        <v>49.33884297520661</v>
      </c>
      <c r="H319" s="48">
        <v>0.21</v>
      </c>
      <c r="I319" s="18"/>
      <c r="J319" s="13">
        <f t="shared" si="35"/>
        <v>0</v>
      </c>
      <c r="K319" s="13">
        <f t="shared" si="33"/>
        <v>0</v>
      </c>
      <c r="L319" s="2" t="s">
        <v>436</v>
      </c>
    </row>
    <row r="320" spans="1:12" ht="23.1" customHeight="1" x14ac:dyDescent="0.2">
      <c r="A320" s="75"/>
      <c r="B320" s="5" t="e" vm="270">
        <v>#VALUE!</v>
      </c>
      <c r="C320" s="21">
        <v>20078</v>
      </c>
      <c r="D320" s="12" t="s">
        <v>456</v>
      </c>
      <c r="E320" s="85">
        <v>6</v>
      </c>
      <c r="F320" s="86">
        <v>74.699999999999989</v>
      </c>
      <c r="G320" s="86">
        <v>61.735537190082638</v>
      </c>
      <c r="H320" s="48">
        <v>0.21</v>
      </c>
      <c r="I320" s="18"/>
      <c r="J320" s="13">
        <f t="shared" si="35"/>
        <v>0</v>
      </c>
      <c r="K320" s="13">
        <f t="shared" si="33"/>
        <v>0</v>
      </c>
      <c r="L320" s="2" t="s">
        <v>436</v>
      </c>
    </row>
    <row r="321" spans="1:12" ht="23.1" customHeight="1" x14ac:dyDescent="0.2">
      <c r="A321" s="75"/>
      <c r="B321" s="5" t="e" vm="271">
        <v>#VALUE!</v>
      </c>
      <c r="C321" s="21">
        <v>20052</v>
      </c>
      <c r="D321" s="12" t="s">
        <v>457</v>
      </c>
      <c r="E321" s="85">
        <v>6</v>
      </c>
      <c r="F321" s="86">
        <v>41.400000000000006</v>
      </c>
      <c r="G321" s="86">
        <v>34.214876033057855</v>
      </c>
      <c r="H321" s="48">
        <v>0.21</v>
      </c>
      <c r="I321" s="18"/>
      <c r="J321" s="13">
        <f t="shared" si="35"/>
        <v>0</v>
      </c>
      <c r="K321" s="13">
        <f t="shared" si="33"/>
        <v>0</v>
      </c>
      <c r="L321" s="2" t="s">
        <v>277</v>
      </c>
    </row>
    <row r="322" spans="1:12" ht="23.1" customHeight="1" x14ac:dyDescent="0.2">
      <c r="A322" s="75"/>
      <c r="B322" s="5" t="e" vm="272">
        <v>#VALUE!</v>
      </c>
      <c r="C322" s="21">
        <v>20067</v>
      </c>
      <c r="D322" s="12" t="s">
        <v>458</v>
      </c>
      <c r="E322" s="85">
        <v>6</v>
      </c>
      <c r="F322" s="86">
        <v>41.400000000000006</v>
      </c>
      <c r="G322" s="86">
        <v>34.214876033057855</v>
      </c>
      <c r="H322" s="48">
        <v>0.21</v>
      </c>
      <c r="I322" s="18"/>
      <c r="J322" s="13">
        <f t="shared" si="35"/>
        <v>0</v>
      </c>
      <c r="K322" s="13">
        <f t="shared" si="33"/>
        <v>0</v>
      </c>
      <c r="L322" s="2" t="s">
        <v>277</v>
      </c>
    </row>
    <row r="323" spans="1:12" ht="23.1" customHeight="1" x14ac:dyDescent="0.2">
      <c r="A323" s="76"/>
      <c r="B323" s="5" t="e" vm="273">
        <v>#VALUE!</v>
      </c>
      <c r="C323" s="21">
        <v>20081</v>
      </c>
      <c r="D323" s="12" t="s">
        <v>459</v>
      </c>
      <c r="E323" s="85">
        <v>12</v>
      </c>
      <c r="F323" s="86">
        <v>27</v>
      </c>
      <c r="G323" s="86">
        <v>22.314049586776861</v>
      </c>
      <c r="H323" s="48">
        <v>0.21</v>
      </c>
      <c r="I323" s="18"/>
      <c r="J323" s="13">
        <f t="shared" si="35"/>
        <v>0</v>
      </c>
      <c r="K323" s="13">
        <f t="shared" si="33"/>
        <v>0</v>
      </c>
      <c r="L323" s="2" t="s">
        <v>438</v>
      </c>
    </row>
    <row r="324" spans="1:12" ht="23.1" customHeight="1" x14ac:dyDescent="0.2">
      <c r="A324" s="99"/>
      <c r="B324" s="62" t="e" vm="274">
        <v>#VALUE!</v>
      </c>
      <c r="C324" s="33">
        <v>20080</v>
      </c>
      <c r="D324" s="34" t="s">
        <v>460</v>
      </c>
      <c r="E324" s="87">
        <v>4</v>
      </c>
      <c r="F324" s="88">
        <v>75.8</v>
      </c>
      <c r="G324" s="88">
        <v>62.644628099173552</v>
      </c>
      <c r="H324" s="48">
        <v>0.21</v>
      </c>
      <c r="I324" s="35"/>
      <c r="J324" s="15">
        <f t="shared" si="35"/>
        <v>0</v>
      </c>
      <c r="K324" s="15">
        <f t="shared" si="33"/>
        <v>0</v>
      </c>
      <c r="L324" s="8" t="s">
        <v>438</v>
      </c>
    </row>
    <row r="325" spans="1:12" ht="14.45" customHeight="1" x14ac:dyDescent="0.25">
      <c r="A325" s="100"/>
      <c r="B325" s="36" t="s">
        <v>461</v>
      </c>
      <c r="C325" s="28"/>
      <c r="D325" s="28"/>
      <c r="E325" s="50"/>
      <c r="F325" s="89"/>
      <c r="G325" s="89"/>
      <c r="H325" s="50"/>
      <c r="I325" s="28"/>
      <c r="J325" s="28"/>
      <c r="K325" s="31"/>
      <c r="L325" s="31"/>
    </row>
    <row r="326" spans="1:12" ht="23.1" customHeight="1" x14ac:dyDescent="0.2">
      <c r="A326" s="99"/>
      <c r="B326" s="63" t="e" vm="275">
        <v>#VALUE!</v>
      </c>
      <c r="C326" s="19">
        <v>88334</v>
      </c>
      <c r="D326" s="20" t="s">
        <v>441</v>
      </c>
      <c r="E326" s="83">
        <v>6</v>
      </c>
      <c r="F326" s="84">
        <f>10.95*6</f>
        <v>65.699999999999989</v>
      </c>
      <c r="G326" s="84">
        <f>F326/1.21</f>
        <v>54.297520661157016</v>
      </c>
      <c r="H326" s="47">
        <v>0.21</v>
      </c>
      <c r="I326" s="17"/>
      <c r="J326" s="13">
        <f t="shared" ref="J326:J327" si="36">I326*G326</f>
        <v>0</v>
      </c>
      <c r="K326" s="13">
        <f t="shared" si="33"/>
        <v>0</v>
      </c>
      <c r="L326" s="11" t="s">
        <v>154</v>
      </c>
    </row>
    <row r="327" spans="1:12" ht="23.1" customHeight="1" x14ac:dyDescent="0.2">
      <c r="A327" s="76"/>
      <c r="B327" s="32" t="e" vm="276">
        <v>#VALUE!</v>
      </c>
      <c r="C327" s="33">
        <v>20154</v>
      </c>
      <c r="D327" s="34" t="s">
        <v>462</v>
      </c>
      <c r="E327" s="87">
        <v>6</v>
      </c>
      <c r="F327" s="88">
        <v>43.5</v>
      </c>
      <c r="G327" s="88">
        <v>35.950413223140494</v>
      </c>
      <c r="H327" s="49">
        <v>0.21</v>
      </c>
      <c r="I327" s="35"/>
      <c r="J327" s="15">
        <f t="shared" si="36"/>
        <v>0</v>
      </c>
      <c r="K327" s="15">
        <f t="shared" ref="K327:K345" si="37">F327*I327</f>
        <v>0</v>
      </c>
      <c r="L327" s="8" t="s">
        <v>436</v>
      </c>
    </row>
    <row r="328" spans="1:12" ht="14.45" customHeight="1" x14ac:dyDescent="0.25">
      <c r="A328" s="78"/>
      <c r="B328" s="41" t="s">
        <v>463</v>
      </c>
      <c r="C328" s="42"/>
      <c r="D328" s="42"/>
      <c r="E328" s="51"/>
      <c r="F328" s="90"/>
      <c r="G328" s="90"/>
      <c r="H328" s="51"/>
      <c r="I328" s="42"/>
      <c r="J328" s="42"/>
      <c r="K328" s="43"/>
      <c r="L328" s="44"/>
    </row>
    <row r="329" spans="1:12" ht="14.45" customHeight="1" x14ac:dyDescent="0.25">
      <c r="A329" s="77"/>
      <c r="B329" s="36" t="s">
        <v>464</v>
      </c>
      <c r="C329" s="28"/>
      <c r="D329" s="28"/>
      <c r="E329" s="50"/>
      <c r="F329" s="89"/>
      <c r="G329" s="89"/>
      <c r="H329" s="50"/>
      <c r="I329" s="28"/>
      <c r="J329" s="28"/>
      <c r="K329" s="45"/>
      <c r="L329" s="31"/>
    </row>
    <row r="330" spans="1:12" ht="23.1" customHeight="1" x14ac:dyDescent="0.2">
      <c r="A330" s="81" t="s">
        <v>287</v>
      </c>
      <c r="B330" s="4" t="e" vm="277">
        <v>#VALUE!</v>
      </c>
      <c r="C330" s="19">
        <v>49009</v>
      </c>
      <c r="D330" s="20" t="s">
        <v>465</v>
      </c>
      <c r="E330" s="83">
        <v>24</v>
      </c>
      <c r="F330" s="84">
        <f>24*1.7</f>
        <v>40.799999999999997</v>
      </c>
      <c r="G330" s="84">
        <f>F330/1.21</f>
        <v>33.719008264462808</v>
      </c>
      <c r="H330" s="47">
        <v>0.21</v>
      </c>
      <c r="I330" s="17"/>
      <c r="J330" s="13">
        <f t="shared" ref="J330:J345" si="38">I330*G330</f>
        <v>0</v>
      </c>
      <c r="K330" s="13">
        <f t="shared" si="37"/>
        <v>0</v>
      </c>
      <c r="L330" s="11" t="s">
        <v>79</v>
      </c>
    </row>
    <row r="331" spans="1:12" ht="23.1" customHeight="1" x14ac:dyDescent="0.2">
      <c r="A331" s="81" t="s">
        <v>287</v>
      </c>
      <c r="B331" s="5" t="e" vm="278">
        <v>#VALUE!</v>
      </c>
      <c r="C331" s="21" t="s">
        <v>489</v>
      </c>
      <c r="D331" s="12" t="s">
        <v>466</v>
      </c>
      <c r="E331" s="85">
        <v>24</v>
      </c>
      <c r="F331" s="86">
        <f>2.7*24</f>
        <v>64.800000000000011</v>
      </c>
      <c r="G331" s="84">
        <f t="shared" ref="G331:G337" si="39">F331/1.21</f>
        <v>53.553719008264473</v>
      </c>
      <c r="H331" s="47">
        <v>0.21</v>
      </c>
      <c r="I331" s="18"/>
      <c r="J331" s="13">
        <f t="shared" si="38"/>
        <v>0</v>
      </c>
      <c r="K331" s="13">
        <f t="shared" si="37"/>
        <v>0</v>
      </c>
      <c r="L331" s="2" t="s">
        <v>79</v>
      </c>
    </row>
    <row r="332" spans="1:12" ht="23.1" customHeight="1" x14ac:dyDescent="0.2">
      <c r="A332" s="81" t="s">
        <v>287</v>
      </c>
      <c r="B332" s="5" t="e" vm="279">
        <v>#VALUE!</v>
      </c>
      <c r="C332" s="21">
        <v>49000</v>
      </c>
      <c r="D332" s="12" t="s">
        <v>467</v>
      </c>
      <c r="E332" s="85">
        <v>24</v>
      </c>
      <c r="F332" s="86">
        <v>50.4</v>
      </c>
      <c r="G332" s="84">
        <f t="shared" si="39"/>
        <v>41.652892561983471</v>
      </c>
      <c r="H332" s="47">
        <v>0.21</v>
      </c>
      <c r="I332" s="18"/>
      <c r="J332" s="13">
        <f t="shared" si="38"/>
        <v>0</v>
      </c>
      <c r="K332" s="13">
        <f t="shared" si="37"/>
        <v>0</v>
      </c>
      <c r="L332" s="2" t="s">
        <v>79</v>
      </c>
    </row>
    <row r="333" spans="1:12" ht="23.1" customHeight="1" x14ac:dyDescent="0.2">
      <c r="A333" s="81" t="s">
        <v>287</v>
      </c>
      <c r="B333" s="5" t="e" vm="280">
        <v>#VALUE!</v>
      </c>
      <c r="C333" s="21">
        <v>49012</v>
      </c>
      <c r="D333" s="12" t="s">
        <v>468</v>
      </c>
      <c r="E333" s="85">
        <v>24</v>
      </c>
      <c r="F333" s="86">
        <f>2.2*24</f>
        <v>52.800000000000004</v>
      </c>
      <c r="G333" s="84">
        <f t="shared" si="39"/>
        <v>43.63636363636364</v>
      </c>
      <c r="H333" s="47">
        <v>0.21</v>
      </c>
      <c r="I333" s="18"/>
      <c r="J333" s="13">
        <f t="shared" si="38"/>
        <v>0</v>
      </c>
      <c r="K333" s="13">
        <f t="shared" si="37"/>
        <v>0</v>
      </c>
      <c r="L333" s="2" t="s">
        <v>79</v>
      </c>
    </row>
    <row r="334" spans="1:12" ht="23.1" customHeight="1" x14ac:dyDescent="0.2">
      <c r="A334" s="81" t="s">
        <v>287</v>
      </c>
      <c r="B334" s="5" t="e" vm="281">
        <v>#VALUE!</v>
      </c>
      <c r="C334" s="21">
        <v>20808</v>
      </c>
      <c r="D334" s="12" t="s">
        <v>469</v>
      </c>
      <c r="E334" s="85">
        <v>24</v>
      </c>
      <c r="F334" s="86">
        <v>39.599999999999994</v>
      </c>
      <c r="G334" s="84">
        <f t="shared" si="39"/>
        <v>32.727272727272727</v>
      </c>
      <c r="H334" s="47">
        <v>0.21</v>
      </c>
      <c r="I334" s="18"/>
      <c r="J334" s="13">
        <f t="shared" si="38"/>
        <v>0</v>
      </c>
      <c r="K334" s="13">
        <f t="shared" si="37"/>
        <v>0</v>
      </c>
      <c r="L334" s="2" t="s">
        <v>79</v>
      </c>
    </row>
    <row r="335" spans="1:12" ht="23.1" customHeight="1" x14ac:dyDescent="0.2">
      <c r="A335" s="81" t="s">
        <v>287</v>
      </c>
      <c r="B335" s="5" t="e" vm="282">
        <v>#VALUE!</v>
      </c>
      <c r="C335" s="21">
        <v>49001</v>
      </c>
      <c r="D335" s="12" t="s">
        <v>470</v>
      </c>
      <c r="E335" s="85">
        <v>24</v>
      </c>
      <c r="F335" s="86">
        <v>50.4</v>
      </c>
      <c r="G335" s="84">
        <f t="shared" si="39"/>
        <v>41.652892561983471</v>
      </c>
      <c r="H335" s="47">
        <v>0.21</v>
      </c>
      <c r="I335" s="18"/>
      <c r="J335" s="13">
        <f t="shared" si="38"/>
        <v>0</v>
      </c>
      <c r="K335" s="13">
        <f t="shared" si="37"/>
        <v>0</v>
      </c>
      <c r="L335" s="2" t="s">
        <v>79</v>
      </c>
    </row>
    <row r="336" spans="1:12" ht="23.1" customHeight="1" x14ac:dyDescent="0.2">
      <c r="A336" s="81" t="s">
        <v>287</v>
      </c>
      <c r="B336" s="5" t="e" vm="283">
        <v>#VALUE!</v>
      </c>
      <c r="C336" s="21">
        <v>49003</v>
      </c>
      <c r="D336" s="12" t="s">
        <v>471</v>
      </c>
      <c r="E336" s="85">
        <v>24</v>
      </c>
      <c r="F336" s="86">
        <v>50.4</v>
      </c>
      <c r="G336" s="84">
        <f t="shared" si="39"/>
        <v>41.652892561983471</v>
      </c>
      <c r="H336" s="47">
        <v>0.21</v>
      </c>
      <c r="I336" s="18"/>
      <c r="J336" s="13">
        <f t="shared" si="38"/>
        <v>0</v>
      </c>
      <c r="K336" s="13">
        <f t="shared" si="37"/>
        <v>0</v>
      </c>
      <c r="L336" s="2" t="s">
        <v>79</v>
      </c>
    </row>
    <row r="337" spans="1:12" ht="23.1" customHeight="1" x14ac:dyDescent="0.2">
      <c r="A337" s="81" t="s">
        <v>287</v>
      </c>
      <c r="B337" s="32" t="e" vm="284">
        <v>#VALUE!</v>
      </c>
      <c r="C337" s="33">
        <v>49007</v>
      </c>
      <c r="D337" s="34" t="s">
        <v>472</v>
      </c>
      <c r="E337" s="87">
        <v>24</v>
      </c>
      <c r="F337" s="88">
        <f>2.4*24</f>
        <v>57.599999999999994</v>
      </c>
      <c r="G337" s="84">
        <f t="shared" si="39"/>
        <v>47.603305785123965</v>
      </c>
      <c r="H337" s="47">
        <v>0.21</v>
      </c>
      <c r="I337" s="35"/>
      <c r="J337" s="15">
        <f t="shared" si="38"/>
        <v>0</v>
      </c>
      <c r="K337" s="15">
        <f t="shared" si="37"/>
        <v>0</v>
      </c>
      <c r="L337" s="8" t="s">
        <v>79</v>
      </c>
    </row>
    <row r="338" spans="1:12" ht="14.45" customHeight="1" x14ac:dyDescent="0.2">
      <c r="A338" s="77"/>
      <c r="B338" s="36" t="s">
        <v>473</v>
      </c>
      <c r="C338" s="36"/>
      <c r="D338" s="36"/>
      <c r="E338" s="55"/>
      <c r="F338" s="89"/>
      <c r="G338" s="89"/>
      <c r="H338" s="55"/>
      <c r="I338" s="36"/>
      <c r="J338" s="36"/>
      <c r="K338" s="45"/>
      <c r="L338" s="31"/>
    </row>
    <row r="339" spans="1:12" ht="23.1" customHeight="1" x14ac:dyDescent="0.2">
      <c r="A339" s="74"/>
      <c r="B339" s="4" t="e" vm="285">
        <v>#VALUE!</v>
      </c>
      <c r="C339" s="19">
        <v>20417</v>
      </c>
      <c r="D339" s="20" t="s">
        <v>474</v>
      </c>
      <c r="E339" s="83">
        <v>6</v>
      </c>
      <c r="F339" s="84">
        <v>89.1</v>
      </c>
      <c r="G339" s="84">
        <v>73.63636363636364</v>
      </c>
      <c r="H339" s="47">
        <v>0.21</v>
      </c>
      <c r="I339" s="17"/>
      <c r="J339" s="13">
        <f t="shared" si="38"/>
        <v>0</v>
      </c>
      <c r="K339" s="13">
        <f t="shared" si="37"/>
        <v>0</v>
      </c>
      <c r="L339" s="11" t="s">
        <v>475</v>
      </c>
    </row>
    <row r="340" spans="1:12" ht="23.1" customHeight="1" x14ac:dyDescent="0.2">
      <c r="A340" s="75"/>
      <c r="B340" s="5" t="e" vm="286">
        <v>#VALUE!</v>
      </c>
      <c r="C340" s="21">
        <v>20699</v>
      </c>
      <c r="D340" s="12" t="s">
        <v>476</v>
      </c>
      <c r="E340" s="85">
        <v>6</v>
      </c>
      <c r="F340" s="86">
        <v>143.69999999999999</v>
      </c>
      <c r="G340" s="86">
        <v>118.7603305785124</v>
      </c>
      <c r="H340" s="48">
        <v>0.21</v>
      </c>
      <c r="I340" s="18"/>
      <c r="J340" s="14">
        <f t="shared" si="38"/>
        <v>0</v>
      </c>
      <c r="K340" s="14">
        <f t="shared" si="37"/>
        <v>0</v>
      </c>
      <c r="L340" s="2" t="s">
        <v>477</v>
      </c>
    </row>
    <row r="341" spans="1:12" ht="23.1" customHeight="1" x14ac:dyDescent="0.2">
      <c r="A341" s="75"/>
      <c r="B341" s="5" t="e" vm="287">
        <v>#VALUE!</v>
      </c>
      <c r="C341" s="21">
        <v>20608</v>
      </c>
      <c r="D341" s="12" t="s">
        <v>478</v>
      </c>
      <c r="E341" s="85">
        <v>6</v>
      </c>
      <c r="F341" s="86">
        <v>179.10000000000002</v>
      </c>
      <c r="G341" s="86">
        <v>148.01652892561987</v>
      </c>
      <c r="H341" s="48">
        <v>0.21</v>
      </c>
      <c r="I341" s="18"/>
      <c r="J341" s="14">
        <f t="shared" si="38"/>
        <v>0</v>
      </c>
      <c r="K341" s="14">
        <f t="shared" si="37"/>
        <v>0</v>
      </c>
      <c r="L341" s="2" t="s">
        <v>156</v>
      </c>
    </row>
    <row r="342" spans="1:12" ht="23.1" customHeight="1" x14ac:dyDescent="0.2">
      <c r="A342" s="75"/>
      <c r="B342" s="5" t="e" vm="288">
        <v>#VALUE!</v>
      </c>
      <c r="C342" s="21">
        <v>20609</v>
      </c>
      <c r="D342" s="12" t="s">
        <v>479</v>
      </c>
      <c r="E342" s="85">
        <v>6</v>
      </c>
      <c r="F342" s="86">
        <v>183.89999999999998</v>
      </c>
      <c r="G342" s="86">
        <v>151.98347107438016</v>
      </c>
      <c r="H342" s="48">
        <v>0.21</v>
      </c>
      <c r="I342" s="18"/>
      <c r="J342" s="14">
        <f t="shared" si="38"/>
        <v>0</v>
      </c>
      <c r="K342" s="14">
        <f t="shared" si="37"/>
        <v>0</v>
      </c>
      <c r="L342" s="2" t="s">
        <v>156</v>
      </c>
    </row>
    <row r="343" spans="1:12" ht="23.1" customHeight="1" x14ac:dyDescent="0.2">
      <c r="A343" s="75"/>
      <c r="B343" s="5" t="e" vm="289">
        <v>#VALUE!</v>
      </c>
      <c r="C343" s="21">
        <v>20602</v>
      </c>
      <c r="D343" s="12" t="s">
        <v>480</v>
      </c>
      <c r="E343" s="85">
        <v>6</v>
      </c>
      <c r="F343" s="86">
        <v>161.69999999999999</v>
      </c>
      <c r="G343" s="86">
        <v>133.63636363636363</v>
      </c>
      <c r="H343" s="48">
        <v>0.21</v>
      </c>
      <c r="I343" s="18"/>
      <c r="J343" s="14">
        <f t="shared" si="38"/>
        <v>0</v>
      </c>
      <c r="K343" s="14">
        <f t="shared" si="37"/>
        <v>0</v>
      </c>
      <c r="L343" s="2" t="s">
        <v>481</v>
      </c>
    </row>
    <row r="344" spans="1:12" ht="23.1" customHeight="1" x14ac:dyDescent="0.2">
      <c r="A344" s="75"/>
      <c r="B344" s="5" t="e" vm="290">
        <v>#VALUE!</v>
      </c>
      <c r="C344" s="21">
        <v>20601</v>
      </c>
      <c r="D344" s="12" t="s">
        <v>482</v>
      </c>
      <c r="E344" s="85">
        <v>6</v>
      </c>
      <c r="F344" s="86">
        <v>173.7</v>
      </c>
      <c r="G344" s="86">
        <v>143.55371900826447</v>
      </c>
      <c r="H344" s="48">
        <v>0.21</v>
      </c>
      <c r="I344" s="18"/>
      <c r="J344" s="14">
        <f t="shared" si="38"/>
        <v>0</v>
      </c>
      <c r="K344" s="14">
        <f t="shared" si="37"/>
        <v>0</v>
      </c>
      <c r="L344" s="2" t="s">
        <v>481</v>
      </c>
    </row>
    <row r="345" spans="1:12" ht="23.1" customHeight="1" x14ac:dyDescent="0.2">
      <c r="A345" s="75"/>
      <c r="B345" s="5" t="e" vm="291">
        <v>#VALUE!</v>
      </c>
      <c r="C345" s="21">
        <v>20600</v>
      </c>
      <c r="D345" s="12" t="s">
        <v>483</v>
      </c>
      <c r="E345" s="85">
        <v>6</v>
      </c>
      <c r="F345" s="86">
        <v>185.7</v>
      </c>
      <c r="G345" s="86">
        <v>153.47107438016528</v>
      </c>
      <c r="H345" s="48">
        <v>0.21</v>
      </c>
      <c r="I345" s="18"/>
      <c r="J345" s="14">
        <f t="shared" si="38"/>
        <v>0</v>
      </c>
      <c r="K345" s="14">
        <f t="shared" si="37"/>
        <v>0</v>
      </c>
      <c r="L345" s="2" t="s">
        <v>481</v>
      </c>
    </row>
    <row r="346" spans="1:12" ht="26.1" customHeight="1" x14ac:dyDescent="0.2">
      <c r="A346" s="82"/>
      <c r="B346" s="9"/>
      <c r="C346" s="22"/>
      <c r="D346" s="26" t="s">
        <v>484</v>
      </c>
      <c r="E346" s="56"/>
      <c r="F346" s="56"/>
      <c r="G346" s="56" t="s">
        <v>485</v>
      </c>
      <c r="H346" s="56"/>
      <c r="I346" s="27"/>
      <c r="J346" s="25">
        <f>SUM(J10:J17,J19:J33,J39:J49,J52:J101,J104:J238,J115:J116,J118:J121,J124:J133,J135:J139,J141:J147,J149:J152,J154:J155,J158:J165,J167:J177,J180:J184,J186:J199,J201:J203,J205:J210,J212:J216,J219:J226,J228:J235,J240:J257,J260:J270,J272:J280,J282:J287,J289:J297,J300:J302,J304:J312,J314:J324,J326:J327,J330:J337,J339:J345)</f>
        <v>0</v>
      </c>
      <c r="K346" s="25">
        <f>SUM(K10:K17,K19:K33,K39:K49,K52:K101,K104:K238,K115:K116,K118:K121,K124:K133,K135:K139,K141:K147,K149:K152,K154:K155,K158:K165,K167:K177,K180:K184,K186:K199,K201:K203,K205:K210,K212:K216,K219:K226,K228:K235,K240:K257,K260:K270,K272:K280,K282:K287,K289:K297,K300:K302,K304:K312,K314:K324,K326:K327,K330:K337,K339:K345)</f>
        <v>0</v>
      </c>
      <c r="L346" s="10"/>
    </row>
    <row r="501" spans="7:7" ht="44.25" customHeight="1" x14ac:dyDescent="0.2">
      <c r="G501" s="97"/>
    </row>
    <row r="502" spans="7:7" ht="44.25" customHeight="1" x14ac:dyDescent="0.2">
      <c r="G502" s="97"/>
    </row>
    <row r="503" spans="7:7" ht="44.25" customHeight="1" x14ac:dyDescent="0.2">
      <c r="G503" s="97"/>
    </row>
    <row r="504" spans="7:7" ht="44.25" customHeight="1" x14ac:dyDescent="0.2">
      <c r="G504" s="97"/>
    </row>
    <row r="505" spans="7:7" ht="44.25" customHeight="1" x14ac:dyDescent="0.2">
      <c r="G505" s="97"/>
    </row>
    <row r="506" spans="7:7" ht="44.25" customHeight="1" x14ac:dyDescent="0.2">
      <c r="G506" s="97"/>
    </row>
    <row r="507" spans="7:7" ht="44.25" customHeight="1" x14ac:dyDescent="0.2">
      <c r="G507" s="97"/>
    </row>
    <row r="508" spans="7:7" ht="44.25" customHeight="1" x14ac:dyDescent="0.2">
      <c r="G508" s="97"/>
    </row>
    <row r="509" spans="7:7" ht="44.25" customHeight="1" x14ac:dyDescent="0.2">
      <c r="G509" s="97"/>
    </row>
    <row r="510" spans="7:7" ht="44.25" customHeight="1" x14ac:dyDescent="0.2">
      <c r="G510" s="97"/>
    </row>
    <row r="511" spans="7:7" ht="44.25" customHeight="1" x14ac:dyDescent="0.2">
      <c r="G511" s="97"/>
    </row>
    <row r="512" spans="7:7" ht="44.25" customHeight="1" x14ac:dyDescent="0.2">
      <c r="G512" s="97"/>
    </row>
    <row r="513" spans="7:7" ht="44.25" customHeight="1" x14ac:dyDescent="0.2">
      <c r="G513" s="97"/>
    </row>
    <row r="514" spans="7:7" ht="44.25" customHeight="1" x14ac:dyDescent="0.2">
      <c r="G514" s="97"/>
    </row>
    <row r="515" spans="7:7" ht="44.25" customHeight="1" x14ac:dyDescent="0.2">
      <c r="G515" s="97"/>
    </row>
    <row r="516" spans="7:7" ht="44.25" customHeight="1" x14ac:dyDescent="0.2">
      <c r="G516" s="97"/>
    </row>
    <row r="517" spans="7:7" ht="44.25" customHeight="1" x14ac:dyDescent="0.2">
      <c r="G517" s="97"/>
    </row>
    <row r="518" spans="7:7" ht="44.25" customHeight="1" x14ac:dyDescent="0.2">
      <c r="G518" s="97"/>
    </row>
    <row r="519" spans="7:7" ht="44.25" customHeight="1" x14ac:dyDescent="0.2">
      <c r="G519" s="97"/>
    </row>
    <row r="520" spans="7:7" ht="44.25" customHeight="1" x14ac:dyDescent="0.2">
      <c r="G520" s="97"/>
    </row>
    <row r="521" spans="7:7" ht="44.25" customHeight="1" x14ac:dyDescent="0.2">
      <c r="G521" s="97"/>
    </row>
    <row r="522" spans="7:7" ht="44.25" customHeight="1" x14ac:dyDescent="0.2">
      <c r="G522" s="97"/>
    </row>
    <row r="523" spans="7:7" ht="44.25" customHeight="1" x14ac:dyDescent="0.2">
      <c r="G523" s="97"/>
    </row>
    <row r="524" spans="7:7" ht="44.25" customHeight="1" x14ac:dyDescent="0.2">
      <c r="G524" s="97"/>
    </row>
    <row r="525" spans="7:7" ht="44.25" customHeight="1" x14ac:dyDescent="0.2">
      <c r="G525" s="97"/>
    </row>
    <row r="526" spans="7:7" ht="44.25" customHeight="1" x14ac:dyDescent="0.2">
      <c r="G526" s="97"/>
    </row>
    <row r="527" spans="7:7" ht="44.25" customHeight="1" x14ac:dyDescent="0.2">
      <c r="G527" s="97"/>
    </row>
    <row r="528" spans="7:7" ht="44.25" customHeight="1" x14ac:dyDescent="0.2">
      <c r="G528" s="97"/>
    </row>
    <row r="529" spans="7:7" ht="44.25" customHeight="1" x14ac:dyDescent="0.2">
      <c r="G529" s="97"/>
    </row>
    <row r="530" spans="7:7" ht="44.25" customHeight="1" x14ac:dyDescent="0.2">
      <c r="G530" s="97"/>
    </row>
    <row r="531" spans="7:7" ht="44.25" customHeight="1" x14ac:dyDescent="0.2">
      <c r="G531" s="97"/>
    </row>
    <row r="532" spans="7:7" ht="44.25" customHeight="1" x14ac:dyDescent="0.2">
      <c r="G532" s="97"/>
    </row>
    <row r="533" spans="7:7" ht="44.25" customHeight="1" x14ac:dyDescent="0.2">
      <c r="G533" s="97"/>
    </row>
    <row r="534" spans="7:7" ht="44.25" customHeight="1" x14ac:dyDescent="0.2">
      <c r="G534" s="97"/>
    </row>
    <row r="535" spans="7:7" ht="44.25" customHeight="1" x14ac:dyDescent="0.2">
      <c r="G535" s="97"/>
    </row>
    <row r="536" spans="7:7" ht="44.25" customHeight="1" x14ac:dyDescent="0.2">
      <c r="G536" s="97"/>
    </row>
    <row r="537" spans="7:7" ht="44.25" customHeight="1" x14ac:dyDescent="0.2">
      <c r="G537" s="97"/>
    </row>
    <row r="538" spans="7:7" ht="44.25" customHeight="1" x14ac:dyDescent="0.2">
      <c r="G538" s="97"/>
    </row>
    <row r="539" spans="7:7" ht="44.25" customHeight="1" x14ac:dyDescent="0.2">
      <c r="G539" s="97"/>
    </row>
    <row r="540" spans="7:7" ht="44.25" customHeight="1" x14ac:dyDescent="0.2">
      <c r="G540" s="97"/>
    </row>
    <row r="541" spans="7:7" ht="44.25" customHeight="1" x14ac:dyDescent="0.2">
      <c r="G541" s="97"/>
    </row>
    <row r="542" spans="7:7" ht="44.25" customHeight="1" x14ac:dyDescent="0.2">
      <c r="G542" s="97"/>
    </row>
    <row r="543" spans="7:7" ht="44.25" customHeight="1" x14ac:dyDescent="0.2">
      <c r="G543" s="97"/>
    </row>
    <row r="544" spans="7:7" ht="44.25" customHeight="1" x14ac:dyDescent="0.2">
      <c r="G544" s="97"/>
    </row>
    <row r="545" spans="7:7" ht="44.25" customHeight="1" x14ac:dyDescent="0.2">
      <c r="G545" s="97"/>
    </row>
    <row r="546" spans="7:7" ht="44.25" customHeight="1" x14ac:dyDescent="0.2">
      <c r="G546" s="97"/>
    </row>
    <row r="547" spans="7:7" ht="44.25" customHeight="1" x14ac:dyDescent="0.2">
      <c r="G547" s="97"/>
    </row>
    <row r="548" spans="7:7" ht="44.25" customHeight="1" x14ac:dyDescent="0.2">
      <c r="G548" s="97"/>
    </row>
    <row r="549" spans="7:7" ht="44.25" customHeight="1" x14ac:dyDescent="0.2">
      <c r="G549" s="97"/>
    </row>
    <row r="550" spans="7:7" ht="44.25" customHeight="1" x14ac:dyDescent="0.2">
      <c r="G550" s="97"/>
    </row>
    <row r="551" spans="7:7" ht="44.25" customHeight="1" x14ac:dyDescent="0.2">
      <c r="G551" s="97"/>
    </row>
    <row r="552" spans="7:7" ht="44.25" customHeight="1" x14ac:dyDescent="0.2">
      <c r="G552" s="97"/>
    </row>
    <row r="553" spans="7:7" ht="44.25" customHeight="1" x14ac:dyDescent="0.2">
      <c r="G553" s="97"/>
    </row>
    <row r="554" spans="7:7" ht="44.25" customHeight="1" x14ac:dyDescent="0.2">
      <c r="G554" s="97"/>
    </row>
    <row r="555" spans="7:7" ht="44.25" customHeight="1" x14ac:dyDescent="0.2">
      <c r="G555" s="97"/>
    </row>
    <row r="556" spans="7:7" ht="44.25" customHeight="1" x14ac:dyDescent="0.2">
      <c r="G556" s="97"/>
    </row>
    <row r="557" spans="7:7" ht="44.25" customHeight="1" x14ac:dyDescent="0.2">
      <c r="G557" s="97"/>
    </row>
    <row r="558" spans="7:7" ht="44.25" customHeight="1" x14ac:dyDescent="0.2">
      <c r="G558" s="97"/>
    </row>
    <row r="559" spans="7:7" ht="44.25" customHeight="1" x14ac:dyDescent="0.2">
      <c r="G559" s="97"/>
    </row>
    <row r="560" spans="7:7" ht="44.25" customHeight="1" x14ac:dyDescent="0.2">
      <c r="G560" s="97"/>
    </row>
    <row r="561" spans="7:7" ht="44.25" customHeight="1" x14ac:dyDescent="0.2">
      <c r="G561" s="97"/>
    </row>
    <row r="562" spans="7:7" ht="44.25" customHeight="1" x14ac:dyDescent="0.2">
      <c r="G562" s="97"/>
    </row>
    <row r="563" spans="7:7" ht="44.25" customHeight="1" x14ac:dyDescent="0.2">
      <c r="G563" s="97"/>
    </row>
    <row r="564" spans="7:7" ht="44.25" customHeight="1" x14ac:dyDescent="0.2">
      <c r="G564" s="97"/>
    </row>
    <row r="565" spans="7:7" ht="44.25" customHeight="1" x14ac:dyDescent="0.2">
      <c r="G565" s="97"/>
    </row>
    <row r="566" spans="7:7" ht="44.25" customHeight="1" x14ac:dyDescent="0.2">
      <c r="G566" s="97"/>
    </row>
    <row r="567" spans="7:7" ht="44.25" customHeight="1" x14ac:dyDescent="0.2">
      <c r="G567" s="97"/>
    </row>
    <row r="568" spans="7:7" ht="44.25" customHeight="1" x14ac:dyDescent="0.2">
      <c r="G568" s="97"/>
    </row>
    <row r="569" spans="7:7" ht="44.25" customHeight="1" x14ac:dyDescent="0.2">
      <c r="G569" s="97"/>
    </row>
    <row r="570" spans="7:7" ht="44.25" customHeight="1" x14ac:dyDescent="0.2">
      <c r="G570" s="97"/>
    </row>
    <row r="571" spans="7:7" ht="44.25" customHeight="1" x14ac:dyDescent="0.2">
      <c r="G571" s="97"/>
    </row>
    <row r="572" spans="7:7" ht="44.25" customHeight="1" x14ac:dyDescent="0.2">
      <c r="G572" s="97"/>
    </row>
    <row r="573" spans="7:7" ht="44.25" customHeight="1" x14ac:dyDescent="0.2">
      <c r="G573" s="97"/>
    </row>
    <row r="574" spans="7:7" ht="44.25" customHeight="1" x14ac:dyDescent="0.2">
      <c r="G574" s="97"/>
    </row>
    <row r="575" spans="7:7" ht="44.25" customHeight="1" x14ac:dyDescent="0.2">
      <c r="G575" s="97"/>
    </row>
    <row r="576" spans="7:7" ht="44.25" customHeight="1" x14ac:dyDescent="0.2">
      <c r="G576" s="97"/>
    </row>
    <row r="577" spans="7:7" ht="44.25" customHeight="1" x14ac:dyDescent="0.2">
      <c r="G577" s="97"/>
    </row>
    <row r="578" spans="7:7" ht="44.25" customHeight="1" x14ac:dyDescent="0.2">
      <c r="G578" s="97"/>
    </row>
    <row r="579" spans="7:7" ht="44.25" customHeight="1" x14ac:dyDescent="0.2">
      <c r="G579" s="97"/>
    </row>
    <row r="580" spans="7:7" ht="44.25" customHeight="1" x14ac:dyDescent="0.2">
      <c r="G580" s="97"/>
    </row>
    <row r="581" spans="7:7" ht="44.25" customHeight="1" x14ac:dyDescent="0.2">
      <c r="G581" s="97"/>
    </row>
    <row r="582" spans="7:7" ht="44.25" customHeight="1" x14ac:dyDescent="0.2">
      <c r="G582" s="97"/>
    </row>
    <row r="583" spans="7:7" ht="44.25" customHeight="1" x14ac:dyDescent="0.2">
      <c r="G583" s="97"/>
    </row>
    <row r="584" spans="7:7" ht="44.25" customHeight="1" x14ac:dyDescent="0.2">
      <c r="G584" s="97"/>
    </row>
    <row r="585" spans="7:7" ht="44.25" customHeight="1" x14ac:dyDescent="0.2">
      <c r="G585" s="97"/>
    </row>
    <row r="586" spans="7:7" ht="44.25" customHeight="1" x14ac:dyDescent="0.2">
      <c r="G586" s="97"/>
    </row>
    <row r="587" spans="7:7" ht="44.25" customHeight="1" x14ac:dyDescent="0.2">
      <c r="G587" s="97"/>
    </row>
    <row r="588" spans="7:7" ht="44.25" customHeight="1" x14ac:dyDescent="0.2">
      <c r="G588" s="97"/>
    </row>
    <row r="589" spans="7:7" ht="44.25" customHeight="1" x14ac:dyDescent="0.2">
      <c r="G589" s="97"/>
    </row>
    <row r="590" spans="7:7" ht="44.25" customHeight="1" x14ac:dyDescent="0.2">
      <c r="G590" s="97"/>
    </row>
    <row r="591" spans="7:7" ht="44.25" customHeight="1" x14ac:dyDescent="0.2">
      <c r="G591" s="97"/>
    </row>
    <row r="592" spans="7:7" ht="44.25" customHeight="1" x14ac:dyDescent="0.2">
      <c r="G592" s="97"/>
    </row>
    <row r="593" spans="7:7" ht="44.25" customHeight="1" x14ac:dyDescent="0.2">
      <c r="G593" s="97"/>
    </row>
    <row r="594" spans="7:7" ht="44.25" customHeight="1" x14ac:dyDescent="0.2">
      <c r="G594" s="97"/>
    </row>
    <row r="595" spans="7:7" ht="44.25" customHeight="1" x14ac:dyDescent="0.2">
      <c r="G595" s="97"/>
    </row>
    <row r="596" spans="7:7" ht="44.25" customHeight="1" x14ac:dyDescent="0.2">
      <c r="G596" s="97"/>
    </row>
    <row r="597" spans="7:7" ht="44.25" customHeight="1" x14ac:dyDescent="0.2">
      <c r="G597" s="97"/>
    </row>
    <row r="598" spans="7:7" ht="44.25" customHeight="1" x14ac:dyDescent="0.2">
      <c r="G598" s="97"/>
    </row>
    <row r="599" spans="7:7" ht="44.25" customHeight="1" x14ac:dyDescent="0.2">
      <c r="G599" s="97"/>
    </row>
    <row r="600" spans="7:7" ht="44.25" customHeight="1" x14ac:dyDescent="0.2">
      <c r="G600" s="97"/>
    </row>
    <row r="601" spans="7:7" ht="44.25" customHeight="1" x14ac:dyDescent="0.2">
      <c r="G601" s="97"/>
    </row>
    <row r="602" spans="7:7" ht="44.25" customHeight="1" x14ac:dyDescent="0.2">
      <c r="G602" s="97"/>
    </row>
    <row r="603" spans="7:7" ht="44.25" customHeight="1" x14ac:dyDescent="0.2">
      <c r="G603" s="97"/>
    </row>
    <row r="604" spans="7:7" ht="44.25" customHeight="1" x14ac:dyDescent="0.2">
      <c r="G604" s="97"/>
    </row>
    <row r="605" spans="7:7" ht="44.25" customHeight="1" x14ac:dyDescent="0.2">
      <c r="G605" s="97"/>
    </row>
    <row r="606" spans="7:7" ht="44.25" customHeight="1" x14ac:dyDescent="0.2">
      <c r="G606" s="97"/>
    </row>
    <row r="607" spans="7:7" ht="44.25" customHeight="1" x14ac:dyDescent="0.2">
      <c r="G607" s="97"/>
    </row>
    <row r="608" spans="7:7" ht="44.25" customHeight="1" x14ac:dyDescent="0.2">
      <c r="G608" s="97"/>
    </row>
    <row r="609" spans="7:7" ht="44.25" customHeight="1" x14ac:dyDescent="0.2">
      <c r="G609" s="97"/>
    </row>
    <row r="610" spans="7:7" ht="44.25" customHeight="1" x14ac:dyDescent="0.2">
      <c r="G610" s="97"/>
    </row>
    <row r="611" spans="7:7" ht="44.25" customHeight="1" x14ac:dyDescent="0.2">
      <c r="G611" s="97"/>
    </row>
    <row r="612" spans="7:7" ht="44.25" customHeight="1" x14ac:dyDescent="0.2">
      <c r="G612" s="97"/>
    </row>
    <row r="613" spans="7:7" ht="44.25" customHeight="1" x14ac:dyDescent="0.2">
      <c r="G613" s="97"/>
    </row>
    <row r="614" spans="7:7" ht="44.25" customHeight="1" x14ac:dyDescent="0.2">
      <c r="G614" s="97"/>
    </row>
    <row r="615" spans="7:7" ht="44.25" customHeight="1" x14ac:dyDescent="0.2">
      <c r="G615" s="97"/>
    </row>
    <row r="616" spans="7:7" ht="44.25" customHeight="1" x14ac:dyDescent="0.2">
      <c r="G616" s="97"/>
    </row>
    <row r="617" spans="7:7" ht="44.25" customHeight="1" x14ac:dyDescent="0.2">
      <c r="G617" s="97"/>
    </row>
    <row r="618" spans="7:7" ht="44.25" customHeight="1" x14ac:dyDescent="0.2">
      <c r="G618" s="97"/>
    </row>
    <row r="619" spans="7:7" ht="44.25" customHeight="1" x14ac:dyDescent="0.2">
      <c r="G619" s="97"/>
    </row>
    <row r="620" spans="7:7" ht="44.25" customHeight="1" x14ac:dyDescent="0.2">
      <c r="G620" s="97"/>
    </row>
    <row r="621" spans="7:7" ht="44.25" customHeight="1" x14ac:dyDescent="0.2">
      <c r="G621" s="97"/>
    </row>
    <row r="622" spans="7:7" ht="44.25" customHeight="1" x14ac:dyDescent="0.2">
      <c r="G622" s="97"/>
    </row>
    <row r="623" spans="7:7" ht="44.25" customHeight="1" x14ac:dyDescent="0.2">
      <c r="G623" s="97"/>
    </row>
    <row r="624" spans="7:7" ht="44.25" customHeight="1" x14ac:dyDescent="0.2">
      <c r="G624" s="97"/>
    </row>
    <row r="625" spans="7:7" ht="44.25" customHeight="1" x14ac:dyDescent="0.2">
      <c r="G625" s="97"/>
    </row>
    <row r="626" spans="7:7" ht="44.25" customHeight="1" x14ac:dyDescent="0.2">
      <c r="G626" s="97"/>
    </row>
    <row r="627" spans="7:7" ht="44.25" customHeight="1" x14ac:dyDescent="0.2">
      <c r="G627" s="97"/>
    </row>
    <row r="628" spans="7:7" ht="44.25" customHeight="1" x14ac:dyDescent="0.2">
      <c r="G628" s="97"/>
    </row>
    <row r="629" spans="7:7" ht="44.25" customHeight="1" x14ac:dyDescent="0.2">
      <c r="G629" s="97"/>
    </row>
    <row r="630" spans="7:7" ht="44.25" customHeight="1" x14ac:dyDescent="0.2">
      <c r="G630" s="97"/>
    </row>
    <row r="631" spans="7:7" ht="44.25" customHeight="1" x14ac:dyDescent="0.2">
      <c r="G631" s="97"/>
    </row>
    <row r="632" spans="7:7" ht="44.25" customHeight="1" x14ac:dyDescent="0.2">
      <c r="G632" s="97"/>
    </row>
    <row r="633" spans="7:7" ht="44.25" customHeight="1" x14ac:dyDescent="0.2">
      <c r="G633" s="97"/>
    </row>
    <row r="634" spans="7:7" ht="44.25" customHeight="1" x14ac:dyDescent="0.2">
      <c r="G634" s="97"/>
    </row>
    <row r="635" spans="7:7" ht="44.25" customHeight="1" x14ac:dyDescent="0.2">
      <c r="G635" s="97"/>
    </row>
    <row r="636" spans="7:7" ht="44.25" customHeight="1" x14ac:dyDescent="0.2">
      <c r="G636" s="97"/>
    </row>
    <row r="637" spans="7:7" ht="44.25" customHeight="1" x14ac:dyDescent="0.2">
      <c r="G637" s="97"/>
    </row>
    <row r="638" spans="7:7" ht="44.25" customHeight="1" x14ac:dyDescent="0.2">
      <c r="G638" s="97"/>
    </row>
    <row r="639" spans="7:7" ht="44.25" customHeight="1" x14ac:dyDescent="0.2">
      <c r="G639" s="97"/>
    </row>
    <row r="640" spans="7:7" ht="44.25" customHeight="1" x14ac:dyDescent="0.2">
      <c r="G640" s="97"/>
    </row>
    <row r="641" spans="7:7" ht="44.25" customHeight="1" x14ac:dyDescent="0.2">
      <c r="G641" s="97"/>
    </row>
    <row r="642" spans="7:7" ht="44.25" customHeight="1" x14ac:dyDescent="0.2">
      <c r="G642" s="97"/>
    </row>
    <row r="643" spans="7:7" ht="44.25" customHeight="1" x14ac:dyDescent="0.2">
      <c r="G643" s="97"/>
    </row>
    <row r="644" spans="7:7" ht="44.25" customHeight="1" x14ac:dyDescent="0.2">
      <c r="G644" s="97"/>
    </row>
    <row r="645" spans="7:7" ht="44.25" customHeight="1" x14ac:dyDescent="0.2">
      <c r="G645" s="97"/>
    </row>
    <row r="646" spans="7:7" ht="44.25" customHeight="1" x14ac:dyDescent="0.2">
      <c r="G646" s="97"/>
    </row>
    <row r="647" spans="7:7" ht="44.25" customHeight="1" x14ac:dyDescent="0.2">
      <c r="G647" s="97"/>
    </row>
    <row r="648" spans="7:7" ht="44.25" customHeight="1" x14ac:dyDescent="0.2">
      <c r="G648" s="97"/>
    </row>
    <row r="649" spans="7:7" ht="44.25" customHeight="1" x14ac:dyDescent="0.2">
      <c r="G649" s="97"/>
    </row>
    <row r="650" spans="7:7" ht="44.25" customHeight="1" x14ac:dyDescent="0.2">
      <c r="G650" s="97"/>
    </row>
    <row r="651" spans="7:7" ht="44.25" customHeight="1" x14ac:dyDescent="0.2">
      <c r="G651" s="97"/>
    </row>
    <row r="652" spans="7:7" ht="44.25" customHeight="1" x14ac:dyDescent="0.2">
      <c r="G652" s="97"/>
    </row>
    <row r="653" spans="7:7" ht="44.25" customHeight="1" x14ac:dyDescent="0.2">
      <c r="G653" s="97"/>
    </row>
    <row r="654" spans="7:7" ht="44.25" customHeight="1" x14ac:dyDescent="0.2">
      <c r="G654" s="97"/>
    </row>
    <row r="655" spans="7:7" ht="44.25" customHeight="1" x14ac:dyDescent="0.2">
      <c r="G655" s="97"/>
    </row>
    <row r="656" spans="7:7" ht="44.25" customHeight="1" x14ac:dyDescent="0.2">
      <c r="G656" s="97"/>
    </row>
    <row r="657" spans="7:7" ht="44.25" customHeight="1" x14ac:dyDescent="0.2">
      <c r="G657" s="97"/>
    </row>
    <row r="658" spans="7:7" ht="44.25" customHeight="1" x14ac:dyDescent="0.2">
      <c r="G658" s="97"/>
    </row>
    <row r="659" spans="7:7" ht="44.25" customHeight="1" x14ac:dyDescent="0.2">
      <c r="G659" s="97"/>
    </row>
    <row r="660" spans="7:7" ht="44.25" customHeight="1" x14ac:dyDescent="0.2">
      <c r="G660" s="97"/>
    </row>
    <row r="661" spans="7:7" ht="44.25" customHeight="1" x14ac:dyDescent="0.2">
      <c r="G661" s="97"/>
    </row>
    <row r="662" spans="7:7" ht="44.25" customHeight="1" x14ac:dyDescent="0.2">
      <c r="G662" s="97"/>
    </row>
    <row r="663" spans="7:7" ht="44.25" customHeight="1" x14ac:dyDescent="0.2">
      <c r="G663" s="97"/>
    </row>
    <row r="664" spans="7:7" ht="44.25" customHeight="1" x14ac:dyDescent="0.2">
      <c r="G664" s="97"/>
    </row>
    <row r="665" spans="7:7" ht="44.25" customHeight="1" x14ac:dyDescent="0.2">
      <c r="G665" s="97"/>
    </row>
    <row r="666" spans="7:7" ht="44.25" customHeight="1" x14ac:dyDescent="0.2">
      <c r="G666" s="97"/>
    </row>
    <row r="667" spans="7:7" ht="44.25" customHeight="1" x14ac:dyDescent="0.2">
      <c r="G667" s="97"/>
    </row>
    <row r="668" spans="7:7" ht="44.25" customHeight="1" x14ac:dyDescent="0.2">
      <c r="G668" s="97"/>
    </row>
    <row r="669" spans="7:7" ht="44.25" customHeight="1" x14ac:dyDescent="0.2">
      <c r="G669" s="97"/>
    </row>
    <row r="670" spans="7:7" ht="44.25" customHeight="1" x14ac:dyDescent="0.2">
      <c r="G670" s="97"/>
    </row>
    <row r="671" spans="7:7" ht="44.25" customHeight="1" x14ac:dyDescent="0.2">
      <c r="G671" s="97"/>
    </row>
    <row r="672" spans="7:7" ht="44.25" customHeight="1" x14ac:dyDescent="0.2">
      <c r="G672" s="97"/>
    </row>
    <row r="673" spans="7:7" ht="44.25" customHeight="1" x14ac:dyDescent="0.2">
      <c r="G673" s="97"/>
    </row>
    <row r="674" spans="7:7" ht="44.25" customHeight="1" x14ac:dyDescent="0.2">
      <c r="G674" s="97"/>
    </row>
    <row r="675" spans="7:7" ht="44.25" customHeight="1" x14ac:dyDescent="0.2">
      <c r="G675" s="97"/>
    </row>
    <row r="676" spans="7:7" ht="44.25" customHeight="1" x14ac:dyDescent="0.2">
      <c r="G676" s="97"/>
    </row>
  </sheetData>
  <autoFilter ref="A7:L346" xr:uid="{6E3FF84C-EC9B-4EA6-91D4-1C2903F7F853}"/>
  <sortState xmlns:xlrd2="http://schemas.microsoft.com/office/spreadsheetml/2017/richdata2" ref="B288:F293">
    <sortCondition ref="B288:B293"/>
  </sortState>
  <mergeCells count="4">
    <mergeCell ref="B9:J9"/>
    <mergeCell ref="A1:A6"/>
    <mergeCell ref="B8:J8"/>
    <mergeCell ref="B1:J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fitToHeight="50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a3722d-ffa3-4337-9317-0e3c80b267da" xsi:nil="true"/>
    <lcf76f155ced4ddcb4097134ff3c332f xmlns="ce54459c-b8e9-479d-ae9a-6ebbfff4266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6C5D3E4BF3A459B7749EFEAD2E7BE" ma:contentTypeVersion="18" ma:contentTypeDescription="Crée un document." ma:contentTypeScope="" ma:versionID="a1ade0767970aad58ef6e521b42ef231">
  <xsd:schema xmlns:xsd="http://www.w3.org/2001/XMLSchema" xmlns:xs="http://www.w3.org/2001/XMLSchema" xmlns:p="http://schemas.microsoft.com/office/2006/metadata/properties" xmlns:ns2="ce54459c-b8e9-479d-ae9a-6ebbfff42661" xmlns:ns3="c6a3722d-ffa3-4337-9317-0e3c80b267da" targetNamespace="http://schemas.microsoft.com/office/2006/metadata/properties" ma:root="true" ma:fieldsID="4c7ab3dc15614377960a56bd48478221" ns2:_="" ns3:_="">
    <xsd:import namespace="ce54459c-b8e9-479d-ae9a-6ebbfff42661"/>
    <xsd:import namespace="c6a3722d-ffa3-4337-9317-0e3c80b26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4459c-b8e9-479d-ae9a-6ebbfff42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3722d-ffa3-4337-9317-0e3c80b267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6926-e682-4052-ae60-491e353a1566}" ma:internalName="TaxCatchAll" ma:showField="CatchAllData" ma:web="c6a3722d-ffa3-4337-9317-0e3c80b26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A1560-95AD-44CD-A6C3-812EB3786E38}">
  <ds:schemaRefs>
    <ds:schemaRef ds:uri="http://schemas.microsoft.com/office/2006/metadata/properties"/>
    <ds:schemaRef ds:uri="http://schemas.microsoft.com/office/infopath/2007/PartnerControls"/>
    <ds:schemaRef ds:uri="c6a3722d-ffa3-4337-9317-0e3c80b267da"/>
    <ds:schemaRef ds:uri="ce54459c-b8e9-479d-ae9a-6ebbfff42661"/>
  </ds:schemaRefs>
</ds:datastoreItem>
</file>

<file path=customXml/itemProps2.xml><?xml version="1.0" encoding="utf-8"?>
<ds:datastoreItem xmlns:ds="http://schemas.openxmlformats.org/officeDocument/2006/customXml" ds:itemID="{63BDCC04-0BD0-4A8F-9B08-91ADA717AE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FA720E-5838-4F20-82C9-6C8BA0D64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4459c-b8e9-479d-ae9a-6ebbfff42661"/>
    <ds:schemaRef ds:uri="c6a3722d-ffa3-4337-9317-0e3c80b26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Hendrix</dc:creator>
  <cp:keywords/>
  <dc:description/>
  <cp:lastModifiedBy>Marie Dekeuleneer</cp:lastModifiedBy>
  <cp:revision/>
  <dcterms:created xsi:type="dcterms:W3CDTF">2025-02-24T09:19:43Z</dcterms:created>
  <dcterms:modified xsi:type="dcterms:W3CDTF">2026-02-11T09:08:43Z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0x0101002A16C5D3E4BF3A459B7749EFEAD2E7BE</vt:lpwstr>
  </property>
  <property fmtid="{D5CDD505-2E9C-101B-9397-08002B2CF9AE}" pid="3" name="MediaServiceImageTags">
    <vt:lpwstr/>
  </property>
</Properties>
</file>