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mdmoxfam.sharepoint.com/sites/EquipeCommunication/Documents partages/03 - 2026/05 - Demandes internes/01 - Commercial et logistique/01 - VEXT/01 - Catalogue épicerie/"/>
    </mc:Choice>
  </mc:AlternateContent>
  <xr:revisionPtr revIDLastSave="32" documentId="8_{121D7660-1C26-4B3A-8AF0-08AC85D59A73}" xr6:coauthVersionLast="47" xr6:coauthVersionMax="47" xr10:uidLastSave="{ED7AB9C0-EDBA-407B-83A7-4F95B43754FE}"/>
  <bookViews>
    <workbookView xWindow="-120" yWindow="-120" windowWidth="29040" windowHeight="15720" xr2:uid="{0F76FC50-A8C1-4B2B-B3F8-EAF6EEBF6B01}"/>
  </bookViews>
  <sheets>
    <sheet name="Feuil1" sheetId="1" r:id="rId1"/>
  </sheets>
  <definedNames>
    <definedName name="_xlnm._FilterDatabase" localSheetId="0" hidden="1">Feuil1!$A$7:$M$357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1" i="1" l="1"/>
  <c r="K311" i="1"/>
  <c r="K96" i="1"/>
  <c r="K97" i="1"/>
  <c r="J96" i="1"/>
  <c r="J97" i="1"/>
  <c r="I356" i="1"/>
  <c r="I337" i="1"/>
  <c r="I304" i="1"/>
  <c r="I293" i="1"/>
  <c r="I263" i="1"/>
  <c r="I224" i="1"/>
  <c r="I217" i="1"/>
  <c r="I209" i="1"/>
  <c r="I182" i="1"/>
  <c r="I159" i="1"/>
  <c r="I124" i="1"/>
  <c r="I49" i="1"/>
  <c r="I103" i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G19" i="1"/>
  <c r="J19" i="1" s="1"/>
  <c r="G20" i="1"/>
  <c r="J20" i="1" s="1"/>
  <c r="G21" i="1"/>
  <c r="J21" i="1" s="1"/>
  <c r="G22" i="1"/>
  <c r="J22" i="1" s="1"/>
  <c r="G23" i="1"/>
  <c r="G24" i="1"/>
  <c r="J24" i="1" s="1"/>
  <c r="G25" i="1"/>
  <c r="G26" i="1"/>
  <c r="J26" i="1" s="1"/>
  <c r="G27" i="1"/>
  <c r="J27" i="1" s="1"/>
  <c r="G28" i="1"/>
  <c r="J28" i="1" s="1"/>
  <c r="G29" i="1"/>
  <c r="J29" i="1" s="1"/>
  <c r="G30" i="1"/>
  <c r="J30" i="1" s="1"/>
  <c r="G31" i="1"/>
  <c r="J31" i="1" s="1"/>
  <c r="G32" i="1"/>
  <c r="J32" i="1" s="1"/>
  <c r="G33" i="1"/>
  <c r="J33" i="1" s="1"/>
  <c r="G34" i="1"/>
  <c r="J34" i="1" s="1"/>
  <c r="G35" i="1"/>
  <c r="J35" i="1" s="1"/>
  <c r="G36" i="1"/>
  <c r="J36" i="1" s="1"/>
  <c r="G39" i="1"/>
  <c r="G40" i="1"/>
  <c r="J40" i="1" s="1"/>
  <c r="G43" i="1"/>
  <c r="G44" i="1"/>
  <c r="J44" i="1" s="1"/>
  <c r="G45" i="1"/>
  <c r="J45" i="1" s="1"/>
  <c r="G46" i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G58" i="1"/>
  <c r="J58" i="1" s="1"/>
  <c r="G59" i="1"/>
  <c r="J59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G67" i="1"/>
  <c r="J67" i="1" s="1"/>
  <c r="G68" i="1"/>
  <c r="J68" i="1" s="1"/>
  <c r="G69" i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G76" i="1"/>
  <c r="J76" i="1" s="1"/>
  <c r="G77" i="1"/>
  <c r="J77" i="1" s="1"/>
  <c r="G78" i="1"/>
  <c r="J78" i="1" s="1"/>
  <c r="G79" i="1"/>
  <c r="G80" i="1"/>
  <c r="J80" i="1" s="1"/>
  <c r="G81" i="1"/>
  <c r="J81" i="1" s="1"/>
  <c r="G82" i="1"/>
  <c r="J82" i="1" s="1"/>
  <c r="G83" i="1"/>
  <c r="J83" i="1" s="1"/>
  <c r="G84" i="1"/>
  <c r="J84" i="1" s="1"/>
  <c r="G85" i="1"/>
  <c r="J85" i="1" s="1"/>
  <c r="G86" i="1"/>
  <c r="J86" i="1" s="1"/>
  <c r="G87" i="1"/>
  <c r="J87" i="1" s="1"/>
  <c r="G88" i="1"/>
  <c r="G89" i="1"/>
  <c r="J89" i="1" s="1"/>
  <c r="G90" i="1"/>
  <c r="J90" i="1" s="1"/>
  <c r="G91" i="1"/>
  <c r="J91" i="1" s="1"/>
  <c r="G92" i="1"/>
  <c r="J92" i="1" s="1"/>
  <c r="G93" i="1"/>
  <c r="J93" i="1" s="1"/>
  <c r="G94" i="1"/>
  <c r="G95" i="1"/>
  <c r="J95" i="1" s="1"/>
  <c r="G98" i="1"/>
  <c r="J98" i="1" s="1"/>
  <c r="G99" i="1"/>
  <c r="J99" i="1" s="1"/>
  <c r="G100" i="1"/>
  <c r="G101" i="1"/>
  <c r="J101" i="1" s="1"/>
  <c r="G102" i="1"/>
  <c r="J102" i="1" s="1"/>
  <c r="G106" i="1"/>
  <c r="J106" i="1" s="1"/>
  <c r="G107" i="1"/>
  <c r="G108" i="1"/>
  <c r="J108" i="1" s="1"/>
  <c r="G109" i="1"/>
  <c r="J109" i="1" s="1"/>
  <c r="G110" i="1"/>
  <c r="J110" i="1" s="1"/>
  <c r="G111" i="1"/>
  <c r="J111" i="1" s="1"/>
  <c r="G112" i="1"/>
  <c r="J112" i="1" s="1"/>
  <c r="G113" i="1"/>
  <c r="G117" i="1"/>
  <c r="J117" i="1" s="1"/>
  <c r="G118" i="1"/>
  <c r="J118" i="1" s="1"/>
  <c r="G120" i="1"/>
  <c r="J120" i="1" s="1"/>
  <c r="G121" i="1"/>
  <c r="J121" i="1" s="1"/>
  <c r="G122" i="1"/>
  <c r="J122" i="1" s="1"/>
  <c r="G123" i="1"/>
  <c r="G127" i="1"/>
  <c r="J127" i="1" s="1"/>
  <c r="G128" i="1"/>
  <c r="J128" i="1" s="1"/>
  <c r="G129" i="1"/>
  <c r="J129" i="1" s="1"/>
  <c r="G130" i="1"/>
  <c r="J130" i="1" s="1"/>
  <c r="G131" i="1"/>
  <c r="J131" i="1" s="1"/>
  <c r="G132" i="1"/>
  <c r="G133" i="1"/>
  <c r="J133" i="1" s="1"/>
  <c r="G134" i="1"/>
  <c r="J134" i="1" s="1"/>
  <c r="G135" i="1"/>
  <c r="J135" i="1" s="1"/>
  <c r="G136" i="1"/>
  <c r="J136" i="1" s="1"/>
  <c r="G138" i="1"/>
  <c r="J138" i="1" s="1"/>
  <c r="G139" i="1"/>
  <c r="J139" i="1" s="1"/>
  <c r="G140" i="1"/>
  <c r="G141" i="1"/>
  <c r="J141" i="1" s="1"/>
  <c r="G142" i="1"/>
  <c r="J142" i="1" s="1"/>
  <c r="G144" i="1"/>
  <c r="J144" i="1" s="1"/>
  <c r="G145" i="1"/>
  <c r="J145" i="1" s="1"/>
  <c r="G146" i="1"/>
  <c r="J146" i="1" s="1"/>
  <c r="G147" i="1"/>
  <c r="G148" i="1"/>
  <c r="J148" i="1" s="1"/>
  <c r="G149" i="1"/>
  <c r="J149" i="1" s="1"/>
  <c r="G150" i="1"/>
  <c r="G152" i="1"/>
  <c r="J152" i="1" s="1"/>
  <c r="G153" i="1"/>
  <c r="J153" i="1" s="1"/>
  <c r="G154" i="1"/>
  <c r="J154" i="1" s="1"/>
  <c r="G155" i="1"/>
  <c r="J155" i="1" s="1"/>
  <c r="G157" i="1"/>
  <c r="J157" i="1" s="1"/>
  <c r="G158" i="1"/>
  <c r="J158" i="1" s="1"/>
  <c r="G171" i="1"/>
  <c r="J171" i="1" s="1"/>
  <c r="G172" i="1"/>
  <c r="J172" i="1" s="1"/>
  <c r="G173" i="1"/>
  <c r="G174" i="1"/>
  <c r="J174" i="1" s="1"/>
  <c r="G175" i="1"/>
  <c r="J175" i="1" s="1"/>
  <c r="G176" i="1"/>
  <c r="J176" i="1" s="1"/>
  <c r="G177" i="1"/>
  <c r="J177" i="1" s="1"/>
  <c r="G178" i="1"/>
  <c r="J178" i="1" s="1"/>
  <c r="G179" i="1"/>
  <c r="J179" i="1" s="1"/>
  <c r="G180" i="1"/>
  <c r="J180" i="1" s="1"/>
  <c r="G181" i="1"/>
  <c r="G185" i="1"/>
  <c r="J185" i="1" s="1"/>
  <c r="G186" i="1"/>
  <c r="J186" i="1" s="1"/>
  <c r="G187" i="1"/>
  <c r="J187" i="1" s="1"/>
  <c r="G188" i="1"/>
  <c r="J188" i="1" s="1"/>
  <c r="G189" i="1"/>
  <c r="J189" i="1" s="1"/>
  <c r="G191" i="1"/>
  <c r="J191" i="1" s="1"/>
  <c r="G193" i="1"/>
  <c r="J193" i="1" s="1"/>
  <c r="G195" i="1"/>
  <c r="J195" i="1" s="1"/>
  <c r="G196" i="1"/>
  <c r="J196" i="1" s="1"/>
  <c r="G197" i="1"/>
  <c r="G198" i="1"/>
  <c r="J198" i="1" s="1"/>
  <c r="G199" i="1"/>
  <c r="J199" i="1" s="1"/>
  <c r="G200" i="1"/>
  <c r="J200" i="1" s="1"/>
  <c r="G201" i="1"/>
  <c r="J201" i="1" s="1"/>
  <c r="G202" i="1"/>
  <c r="J202" i="1" s="1"/>
  <c r="G203" i="1"/>
  <c r="J203" i="1" s="1"/>
  <c r="G204" i="1"/>
  <c r="G207" i="1"/>
  <c r="J207" i="1" s="1"/>
  <c r="G208" i="1"/>
  <c r="G211" i="1"/>
  <c r="J211" i="1" s="1"/>
  <c r="G212" i="1"/>
  <c r="J212" i="1" s="1"/>
  <c r="G213" i="1"/>
  <c r="J213" i="1" s="1"/>
  <c r="G214" i="1"/>
  <c r="J214" i="1" s="1"/>
  <c r="G215" i="1"/>
  <c r="J215" i="1" s="1"/>
  <c r="G216" i="1"/>
  <c r="J216" i="1" s="1"/>
  <c r="G219" i="1"/>
  <c r="J219" i="1" s="1"/>
  <c r="G220" i="1"/>
  <c r="J220" i="1" s="1"/>
  <c r="G221" i="1"/>
  <c r="J221" i="1" s="1"/>
  <c r="G222" i="1"/>
  <c r="J222" i="1" s="1"/>
  <c r="G223" i="1"/>
  <c r="J223" i="1" s="1"/>
  <c r="G228" i="1"/>
  <c r="J228" i="1" s="1"/>
  <c r="G231" i="1"/>
  <c r="J231" i="1" s="1"/>
  <c r="G232" i="1"/>
  <c r="J232" i="1" s="1"/>
  <c r="G234" i="1"/>
  <c r="J234" i="1" s="1"/>
  <c r="G235" i="1"/>
  <c r="J235" i="1" s="1"/>
  <c r="G236" i="1"/>
  <c r="J236" i="1" s="1"/>
  <c r="G237" i="1"/>
  <c r="J237" i="1" s="1"/>
  <c r="G238" i="1"/>
  <c r="J238" i="1" s="1"/>
  <c r="G239" i="1"/>
  <c r="G240" i="1"/>
  <c r="J240" i="1" s="1"/>
  <c r="G241" i="1"/>
  <c r="J241" i="1" s="1"/>
  <c r="G243" i="1"/>
  <c r="J243" i="1" s="1"/>
  <c r="G245" i="1"/>
  <c r="J245" i="1" s="1"/>
  <c r="G246" i="1"/>
  <c r="G247" i="1"/>
  <c r="G248" i="1"/>
  <c r="J248" i="1" s="1"/>
  <c r="G249" i="1"/>
  <c r="J249" i="1" s="1"/>
  <c r="G250" i="1"/>
  <c r="J250" i="1" s="1"/>
  <c r="G251" i="1"/>
  <c r="J251" i="1" s="1"/>
  <c r="G252" i="1"/>
  <c r="J252" i="1" s="1"/>
  <c r="G253" i="1"/>
  <c r="J253" i="1" s="1"/>
  <c r="G254" i="1"/>
  <c r="J254" i="1" s="1"/>
  <c r="G255" i="1"/>
  <c r="J255" i="1" s="1"/>
  <c r="G256" i="1"/>
  <c r="J256" i="1" s="1"/>
  <c r="G257" i="1"/>
  <c r="J257" i="1" s="1"/>
  <c r="G258" i="1"/>
  <c r="J258" i="1" s="1"/>
  <c r="G259" i="1"/>
  <c r="J259" i="1" s="1"/>
  <c r="G273" i="1"/>
  <c r="G274" i="1"/>
  <c r="J274" i="1" s="1"/>
  <c r="G275" i="1"/>
  <c r="J275" i="1" s="1"/>
  <c r="G276" i="1"/>
  <c r="J276" i="1" s="1"/>
  <c r="G278" i="1"/>
  <c r="J278" i="1" s="1"/>
  <c r="G279" i="1"/>
  <c r="J279" i="1" s="1"/>
  <c r="G280" i="1"/>
  <c r="J280" i="1" s="1"/>
  <c r="G281" i="1"/>
  <c r="J281" i="1" s="1"/>
  <c r="G282" i="1"/>
  <c r="J282" i="1" s="1"/>
  <c r="G283" i="1"/>
  <c r="J283" i="1" s="1"/>
  <c r="G284" i="1"/>
  <c r="J284" i="1" s="1"/>
  <c r="G285" i="1"/>
  <c r="J285" i="1" s="1"/>
  <c r="G287" i="1"/>
  <c r="J287" i="1" s="1"/>
  <c r="G288" i="1"/>
  <c r="J288" i="1" s="1"/>
  <c r="G289" i="1"/>
  <c r="J289" i="1" s="1"/>
  <c r="G290" i="1"/>
  <c r="J290" i="1" s="1"/>
  <c r="G295" i="1"/>
  <c r="G296" i="1"/>
  <c r="G297" i="1"/>
  <c r="J297" i="1" s="1"/>
  <c r="G299" i="1"/>
  <c r="J299" i="1" s="1"/>
  <c r="G301" i="1"/>
  <c r="J301" i="1" s="1"/>
  <c r="G302" i="1"/>
  <c r="J302" i="1" s="1"/>
  <c r="G303" i="1"/>
  <c r="J303" i="1" s="1"/>
  <c r="G307" i="1"/>
  <c r="G308" i="1"/>
  <c r="G309" i="1"/>
  <c r="J309" i="1" s="1"/>
  <c r="G310" i="1"/>
  <c r="J310" i="1" s="1"/>
  <c r="G314" i="1"/>
  <c r="J314" i="1" s="1"/>
  <c r="G315" i="1"/>
  <c r="J315" i="1" s="1"/>
  <c r="G316" i="1"/>
  <c r="J316" i="1" s="1"/>
  <c r="G317" i="1"/>
  <c r="J317" i="1" s="1"/>
  <c r="G318" i="1"/>
  <c r="J318" i="1" s="1"/>
  <c r="G319" i="1"/>
  <c r="J319" i="1" s="1"/>
  <c r="G320" i="1"/>
  <c r="J320" i="1" s="1"/>
  <c r="G321" i="1"/>
  <c r="J321" i="1" s="1"/>
  <c r="G324" i="1"/>
  <c r="J324" i="1" s="1"/>
  <c r="G325" i="1"/>
  <c r="J325" i="1" s="1"/>
  <c r="G326" i="1"/>
  <c r="J326" i="1" s="1"/>
  <c r="G327" i="1"/>
  <c r="J327" i="1" s="1"/>
  <c r="G328" i="1"/>
  <c r="J328" i="1" s="1"/>
  <c r="G329" i="1"/>
  <c r="J329" i="1" s="1"/>
  <c r="G331" i="1"/>
  <c r="J331" i="1" s="1"/>
  <c r="G332" i="1"/>
  <c r="J332" i="1" s="1"/>
  <c r="G333" i="1"/>
  <c r="J333" i="1" s="1"/>
  <c r="G336" i="1"/>
  <c r="G342" i="1"/>
  <c r="J342" i="1" s="1"/>
  <c r="G344" i="1"/>
  <c r="J344" i="1" s="1"/>
  <c r="G345" i="1"/>
  <c r="G346" i="1"/>
  <c r="J346" i="1" s="1"/>
  <c r="G349" i="1"/>
  <c r="J349" i="1" s="1"/>
  <c r="G350" i="1"/>
  <c r="J350" i="1" s="1"/>
  <c r="G351" i="1"/>
  <c r="J351" i="1" s="1"/>
  <c r="G352" i="1"/>
  <c r="J352" i="1" s="1"/>
  <c r="G353" i="1"/>
  <c r="J353" i="1" s="1"/>
  <c r="G354" i="1"/>
  <c r="G355" i="1"/>
  <c r="J355" i="1" s="1"/>
  <c r="G10" i="1"/>
  <c r="J10" i="1" s="1"/>
  <c r="K355" i="1"/>
  <c r="K354" i="1"/>
  <c r="K353" i="1"/>
  <c r="K352" i="1"/>
  <c r="K351" i="1"/>
  <c r="K350" i="1"/>
  <c r="K349" i="1"/>
  <c r="F347" i="1"/>
  <c r="K346" i="1"/>
  <c r="K345" i="1"/>
  <c r="K344" i="1"/>
  <c r="F343" i="1"/>
  <c r="K343" i="1" s="1"/>
  <c r="K342" i="1"/>
  <c r="F341" i="1"/>
  <c r="K341" i="1" s="1"/>
  <c r="F340" i="1"/>
  <c r="K340" i="1" s="1"/>
  <c r="K336" i="1"/>
  <c r="J336" i="1"/>
  <c r="F335" i="1"/>
  <c r="K335" i="1" s="1"/>
  <c r="K333" i="1"/>
  <c r="K332" i="1"/>
  <c r="K331" i="1"/>
  <c r="F330" i="1"/>
  <c r="K329" i="1"/>
  <c r="K328" i="1"/>
  <c r="K327" i="1"/>
  <c r="K326" i="1"/>
  <c r="K325" i="1"/>
  <c r="K324" i="1"/>
  <c r="F323" i="1"/>
  <c r="K321" i="1"/>
  <c r="K320" i="1"/>
  <c r="K319" i="1"/>
  <c r="K318" i="1"/>
  <c r="K317" i="1"/>
  <c r="K316" i="1"/>
  <c r="K315" i="1"/>
  <c r="K314" i="1"/>
  <c r="F313" i="1"/>
  <c r="K313" i="1" s="1"/>
  <c r="K310" i="1"/>
  <c r="K309" i="1"/>
  <c r="K308" i="1"/>
  <c r="J308" i="1"/>
  <c r="K307" i="1"/>
  <c r="K303" i="1"/>
  <c r="K302" i="1"/>
  <c r="K301" i="1"/>
  <c r="F300" i="1"/>
  <c r="K300" i="1" s="1"/>
  <c r="K299" i="1"/>
  <c r="F298" i="1"/>
  <c r="G298" i="1" s="1"/>
  <c r="K297" i="1"/>
  <c r="K296" i="1"/>
  <c r="K295" i="1"/>
  <c r="F292" i="1"/>
  <c r="K292" i="1" s="1"/>
  <c r="F291" i="1"/>
  <c r="K291" i="1" s="1"/>
  <c r="K290" i="1"/>
  <c r="K289" i="1"/>
  <c r="K288" i="1"/>
  <c r="K287" i="1"/>
  <c r="K285" i="1"/>
  <c r="K284" i="1"/>
  <c r="K283" i="1"/>
  <c r="K282" i="1"/>
  <c r="K281" i="1"/>
  <c r="K280" i="1"/>
  <c r="K279" i="1"/>
  <c r="K278" i="1"/>
  <c r="K276" i="1"/>
  <c r="K275" i="1"/>
  <c r="K274" i="1"/>
  <c r="K273" i="1"/>
  <c r="F272" i="1"/>
  <c r="K272" i="1" s="1"/>
  <c r="F271" i="1"/>
  <c r="K271" i="1" s="1"/>
  <c r="F270" i="1"/>
  <c r="K270" i="1" s="1"/>
  <c r="F269" i="1"/>
  <c r="K269" i="1" s="1"/>
  <c r="F268" i="1"/>
  <c r="F267" i="1"/>
  <c r="K267" i="1" s="1"/>
  <c r="F266" i="1"/>
  <c r="F262" i="1"/>
  <c r="K262" i="1" s="1"/>
  <c r="F261" i="1"/>
  <c r="K261" i="1" s="1"/>
  <c r="F260" i="1"/>
  <c r="K260" i="1" s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3" i="1"/>
  <c r="F242" i="1"/>
  <c r="K242" i="1" s="1"/>
  <c r="K241" i="1"/>
  <c r="K240" i="1"/>
  <c r="K239" i="1"/>
  <c r="K238" i="1"/>
  <c r="K237" i="1"/>
  <c r="K236" i="1"/>
  <c r="K235" i="1"/>
  <c r="K234" i="1"/>
  <c r="K232" i="1"/>
  <c r="K231" i="1"/>
  <c r="F230" i="1"/>
  <c r="K230" i="1" s="1"/>
  <c r="F229" i="1"/>
  <c r="K229" i="1" s="1"/>
  <c r="K228" i="1"/>
  <c r="F227" i="1"/>
  <c r="G227" i="1" s="1"/>
  <c r="K223" i="1"/>
  <c r="K222" i="1"/>
  <c r="K221" i="1"/>
  <c r="K220" i="1"/>
  <c r="K219" i="1"/>
  <c r="K216" i="1"/>
  <c r="K215" i="1"/>
  <c r="K214" i="1"/>
  <c r="K213" i="1"/>
  <c r="K212" i="1"/>
  <c r="K211" i="1"/>
  <c r="K208" i="1"/>
  <c r="K207" i="1"/>
  <c r="F206" i="1"/>
  <c r="K206" i="1" s="1"/>
  <c r="K204" i="1"/>
  <c r="K203" i="1"/>
  <c r="K202" i="1"/>
  <c r="K201" i="1"/>
  <c r="K200" i="1"/>
  <c r="K199" i="1"/>
  <c r="K198" i="1"/>
  <c r="K197" i="1"/>
  <c r="J197" i="1"/>
  <c r="K196" i="1"/>
  <c r="K195" i="1"/>
  <c r="F194" i="1"/>
  <c r="K194" i="1" s="1"/>
  <c r="K193" i="1"/>
  <c r="F192" i="1"/>
  <c r="K192" i="1" s="1"/>
  <c r="K191" i="1"/>
  <c r="K189" i="1"/>
  <c r="K188" i="1"/>
  <c r="K187" i="1"/>
  <c r="K186" i="1"/>
  <c r="K185" i="1"/>
  <c r="K181" i="1"/>
  <c r="K180" i="1"/>
  <c r="K179" i="1"/>
  <c r="K178" i="1"/>
  <c r="K177" i="1"/>
  <c r="K176" i="1"/>
  <c r="K175" i="1"/>
  <c r="K174" i="1"/>
  <c r="K173" i="1"/>
  <c r="K172" i="1"/>
  <c r="K171" i="1"/>
  <c r="F169" i="1"/>
  <c r="K169" i="1" s="1"/>
  <c r="F168" i="1"/>
  <c r="F167" i="1"/>
  <c r="K167" i="1" s="1"/>
  <c r="F166" i="1"/>
  <c r="F165" i="1"/>
  <c r="K165" i="1" s="1"/>
  <c r="F164" i="1"/>
  <c r="G164" i="1" s="1"/>
  <c r="F163" i="1"/>
  <c r="K163" i="1" s="1"/>
  <c r="F162" i="1"/>
  <c r="G162" i="1" s="1"/>
  <c r="K158" i="1"/>
  <c r="K157" i="1"/>
  <c r="K155" i="1"/>
  <c r="K154" i="1"/>
  <c r="K153" i="1"/>
  <c r="K152" i="1"/>
  <c r="K150" i="1"/>
  <c r="K149" i="1"/>
  <c r="K148" i="1"/>
  <c r="K147" i="1"/>
  <c r="K146" i="1"/>
  <c r="K145" i="1"/>
  <c r="K144" i="1"/>
  <c r="K142" i="1"/>
  <c r="K141" i="1"/>
  <c r="K140" i="1"/>
  <c r="K139" i="1"/>
  <c r="K138" i="1"/>
  <c r="K136" i="1"/>
  <c r="K135" i="1"/>
  <c r="K134" i="1"/>
  <c r="K133" i="1"/>
  <c r="K132" i="1"/>
  <c r="K131" i="1"/>
  <c r="K130" i="1"/>
  <c r="K129" i="1"/>
  <c r="K128" i="1"/>
  <c r="K127" i="1"/>
  <c r="K123" i="1"/>
  <c r="K122" i="1"/>
  <c r="K121" i="1"/>
  <c r="K120" i="1"/>
  <c r="K118" i="1"/>
  <c r="K117" i="1"/>
  <c r="F115" i="1"/>
  <c r="K115" i="1" s="1"/>
  <c r="F114" i="1"/>
  <c r="G114" i="1" s="1"/>
  <c r="K113" i="1"/>
  <c r="K112" i="1"/>
  <c r="K111" i="1"/>
  <c r="K110" i="1"/>
  <c r="K109" i="1"/>
  <c r="K108" i="1"/>
  <c r="K107" i="1"/>
  <c r="K106" i="1"/>
  <c r="K102" i="1"/>
  <c r="K101" i="1"/>
  <c r="K100" i="1"/>
  <c r="K99" i="1"/>
  <c r="K98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F60" i="1"/>
  <c r="K60" i="1" s="1"/>
  <c r="K59" i="1"/>
  <c r="K58" i="1"/>
  <c r="K57" i="1"/>
  <c r="K56" i="1"/>
  <c r="K55" i="1"/>
  <c r="K54" i="1"/>
  <c r="K53" i="1"/>
  <c r="K52" i="1"/>
  <c r="F48" i="1"/>
  <c r="K48" i="1" s="1"/>
  <c r="F47" i="1"/>
  <c r="K47" i="1" s="1"/>
  <c r="K46" i="1"/>
  <c r="K45" i="1"/>
  <c r="K44" i="1"/>
  <c r="K43" i="1"/>
  <c r="F42" i="1"/>
  <c r="K42" i="1" s="1"/>
  <c r="F41" i="1"/>
  <c r="K40" i="1"/>
  <c r="K39" i="1"/>
  <c r="F38" i="1"/>
  <c r="G38" i="1" s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2" i="1"/>
  <c r="K11" i="1"/>
  <c r="K10" i="1"/>
  <c r="K217" i="1" l="1"/>
  <c r="J224" i="1"/>
  <c r="K209" i="1"/>
  <c r="J217" i="1"/>
  <c r="K224" i="1"/>
  <c r="K159" i="1"/>
  <c r="K103" i="1"/>
  <c r="J100" i="1"/>
  <c r="J66" i="1"/>
  <c r="J204" i="1"/>
  <c r="J150" i="1"/>
  <c r="J25" i="1"/>
  <c r="J247" i="1"/>
  <c r="G262" i="1"/>
  <c r="J262" i="1" s="1"/>
  <c r="K323" i="1"/>
  <c r="K268" i="1"/>
  <c r="G115" i="1"/>
  <c r="J181" i="1"/>
  <c r="G206" i="1"/>
  <c r="J17" i="1"/>
  <c r="G313" i="1"/>
  <c r="J94" i="1"/>
  <c r="J296" i="1"/>
  <c r="J43" i="1"/>
  <c r="J113" i="1"/>
  <c r="J132" i="1"/>
  <c r="J147" i="1"/>
  <c r="G47" i="1"/>
  <c r="J47" i="1" s="1"/>
  <c r="J208" i="1"/>
  <c r="G271" i="1"/>
  <c r="J39" i="1"/>
  <c r="J88" i="1"/>
  <c r="K114" i="1"/>
  <c r="K124" i="1" s="1"/>
  <c r="J173" i="1"/>
  <c r="J246" i="1"/>
  <c r="G270" i="1"/>
  <c r="G261" i="1"/>
  <c r="J295" i="1"/>
  <c r="G335" i="1"/>
  <c r="G292" i="1"/>
  <c r="G269" i="1"/>
  <c r="G260" i="1"/>
  <c r="J260" i="1" s="1"/>
  <c r="G163" i="1"/>
  <c r="J114" i="1"/>
  <c r="J107" i="1"/>
  <c r="G343" i="1"/>
  <c r="G300" i="1"/>
  <c r="G291" i="1"/>
  <c r="G268" i="1"/>
  <c r="G230" i="1"/>
  <c r="J23" i="1"/>
  <c r="G267" i="1"/>
  <c r="G242" i="1"/>
  <c r="G229" i="1"/>
  <c r="J229" i="1" s="1"/>
  <c r="G194" i="1"/>
  <c r="J194" i="1" s="1"/>
  <c r="G169" i="1"/>
  <c r="G60" i="1"/>
  <c r="J60" i="1" s="1"/>
  <c r="J38" i="1"/>
  <c r="G165" i="1"/>
  <c r="J123" i="1"/>
  <c r="J140" i="1"/>
  <c r="J162" i="1"/>
  <c r="J239" i="1"/>
  <c r="G341" i="1"/>
  <c r="G266" i="1"/>
  <c r="G168" i="1"/>
  <c r="J168" i="1" s="1"/>
  <c r="G42" i="1"/>
  <c r="J354" i="1"/>
  <c r="G340" i="1"/>
  <c r="G323" i="1"/>
  <c r="J323" i="1" s="1"/>
  <c r="G192" i="1"/>
  <c r="G167" i="1"/>
  <c r="G41" i="1"/>
  <c r="J41" i="1" s="1"/>
  <c r="J164" i="1"/>
  <c r="J227" i="1"/>
  <c r="G347" i="1"/>
  <c r="J347" i="1" s="1"/>
  <c r="G330" i="1"/>
  <c r="J330" i="1" s="1"/>
  <c r="G272" i="1"/>
  <c r="G166" i="1"/>
  <c r="J166" i="1" s="1"/>
  <c r="G48" i="1"/>
  <c r="J298" i="1"/>
  <c r="J307" i="1"/>
  <c r="J79" i="1"/>
  <c r="J273" i="1"/>
  <c r="K330" i="1"/>
  <c r="K347" i="1"/>
  <c r="K356" i="1" s="1"/>
  <c r="J46" i="1"/>
  <c r="K298" i="1"/>
  <c r="K304" i="1" s="1"/>
  <c r="J345" i="1"/>
  <c r="K266" i="1"/>
  <c r="K38" i="1"/>
  <c r="K166" i="1"/>
  <c r="K162" i="1"/>
  <c r="K168" i="1"/>
  <c r="K41" i="1"/>
  <c r="K164" i="1"/>
  <c r="K227" i="1"/>
  <c r="K263" i="1" s="1"/>
  <c r="K337" i="1" l="1"/>
  <c r="K293" i="1"/>
  <c r="K49" i="1"/>
  <c r="K182" i="1"/>
  <c r="J159" i="1"/>
  <c r="J268" i="1"/>
  <c r="J103" i="1"/>
  <c r="J261" i="1"/>
  <c r="J115" i="1"/>
  <c r="J124" i="1" s="1"/>
  <c r="J300" i="1"/>
  <c r="J304" i="1" s="1"/>
  <c r="J340" i="1"/>
  <c r="J335" i="1"/>
  <c r="J163" i="1"/>
  <c r="J270" i="1"/>
  <c r="J343" i="1"/>
  <c r="J341" i="1"/>
  <c r="J266" i="1"/>
  <c r="J291" i="1"/>
  <c r="J292" i="1"/>
  <c r="J271" i="1"/>
  <c r="J169" i="1"/>
  <c r="J242" i="1"/>
  <c r="J230" i="1"/>
  <c r="J263" i="1" s="1"/>
  <c r="J313" i="1"/>
  <c r="J267" i="1"/>
  <c r="J167" i="1"/>
  <c r="J272" i="1"/>
  <c r="J42" i="1"/>
  <c r="J206" i="1"/>
  <c r="J192" i="1"/>
  <c r="J48" i="1"/>
  <c r="J165" i="1"/>
  <c r="J269" i="1"/>
  <c r="K357" i="1" l="1"/>
  <c r="J356" i="1"/>
  <c r="J337" i="1"/>
  <c r="J293" i="1"/>
  <c r="J209" i="1"/>
  <c r="J49" i="1"/>
  <c r="J182" i="1"/>
  <c r="J35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8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</futureMetadata>
  <valueMetadata count="28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</valueMetadata>
</metadata>
</file>

<file path=xl/sharedStrings.xml><?xml version="1.0" encoding="utf-8"?>
<sst xmlns="http://schemas.openxmlformats.org/spreadsheetml/2006/main" count="1011" uniqueCount="522">
  <si>
    <t>Bon de commande épicerie JUIN 2026</t>
  </si>
  <si>
    <t>Info</t>
  </si>
  <si>
    <t>Photo</t>
  </si>
  <si>
    <t>code</t>
  </si>
  <si>
    <t>Description</t>
  </si>
  <si>
    <t>Unités par boite</t>
  </si>
  <si>
    <t>PV (TVAC) /boite</t>
  </si>
  <si>
    <t>PV (HTVA) /boite</t>
  </si>
  <si>
    <t>TVA</t>
  </si>
  <si>
    <t>Quantité à commander (boite)</t>
  </si>
  <si>
    <t>Total HTVA</t>
  </si>
  <si>
    <t>Total TVAC</t>
  </si>
  <si>
    <t>Cat.</t>
  </si>
  <si>
    <t>Pays d'origine</t>
  </si>
  <si>
    <t>CHOCOLAT</t>
  </si>
  <si>
    <t xml:space="preserve">     BARRES</t>
  </si>
  <si>
    <t>Chocolat au lait 50g</t>
  </si>
  <si>
    <t>OFT</t>
  </si>
  <si>
    <t>Côte d'Ivoire, Paraguay</t>
  </si>
  <si>
    <t>Chocolat au noix d'Amazonie 47g</t>
  </si>
  <si>
    <t>Bolivie, Côte d'Ivoire, Paraguay</t>
  </si>
  <si>
    <t>Chocolat fondant 50g</t>
  </si>
  <si>
    <t>Chocolat praliné 47g</t>
  </si>
  <si>
    <t>Costa Rica, Côte d'Ivoire, Ghana, Paraguay</t>
  </si>
  <si>
    <t>Chocolat au lait caramel salé 47g</t>
  </si>
  <si>
    <t>Côte d'Ivoire, Ile Maurice</t>
  </si>
  <si>
    <t>Chocolat au lait maïs grillé 45 g</t>
  </si>
  <si>
    <t>Côte d'Ivoire</t>
  </si>
  <si>
    <t>rupture</t>
  </si>
  <si>
    <t>Chocolat noir crème de café 45g</t>
  </si>
  <si>
    <t>Côte d'Ivoire, île Maurice</t>
  </si>
  <si>
    <t>Chocolat blanc BIO 42g</t>
  </si>
  <si>
    <t>Inde, Madagascar, Pérou, République dominicaine</t>
  </si>
  <si>
    <t>TABLETTES</t>
  </si>
  <si>
    <t>Chocolat au lait 180g</t>
  </si>
  <si>
    <t>Chocolat noir 180g</t>
  </si>
  <si>
    <t>Maurice,Côte d'Ivoire</t>
  </si>
  <si>
    <t>Chocolat au lait caramel salé 180g</t>
  </si>
  <si>
    <t>Chocolat fondant 72% BIO 100g</t>
  </si>
  <si>
    <t>Pérou/Rép. Dom./Inde/Madagascar</t>
  </si>
  <si>
    <t>Chocolat noir aux pépites de café BIO 100g</t>
  </si>
  <si>
    <t>Pérou, République dominicaine, Inde, Madagascar, Ouganda, Bolivie, Honduras, Equateur</t>
  </si>
  <si>
    <t>Chocolat noir 72% aux pépites de cacao BIO 100g</t>
  </si>
  <si>
    <t>Madagascar, Pérou, Inde, République dominicaine</t>
  </si>
  <si>
    <t>Chocolat noir aux morceaux d'orange BIO 100g</t>
  </si>
  <si>
    <t>République dominicaine, Pérou</t>
  </si>
  <si>
    <t>Chocolat au lait  BIO 100g</t>
  </si>
  <si>
    <t>Chocolat au lait et noix de coco BIO 100g</t>
  </si>
  <si>
    <t>Madagascar, République dominicaine, Pérou, Inde, Sri Lanka</t>
  </si>
  <si>
    <t>Chocolat au lait amandes et caramel BIO 100g</t>
  </si>
  <si>
    <t>Madagascar, République dominicaine, Pérou, Inde, Ouzbékistan</t>
  </si>
  <si>
    <t>Chocolat au lait caramel salé BIO 100g</t>
  </si>
  <si>
    <t>Madagascar, République dominicaine, Pérou, Inde</t>
  </si>
  <si>
    <t>Chocolat blanc aux amandes et caramel BIO 100g</t>
  </si>
  <si>
    <t xml:space="preserve">Madagascar, Pérou, République dominicaine, Inde, Ouzbékistan </t>
  </si>
  <si>
    <t>Chocolat noir au quinoa soufflé BIO 100g</t>
  </si>
  <si>
    <t>Chocolat noir 85% BIO 100g</t>
  </si>
  <si>
    <t>Madagascar</t>
  </si>
  <si>
    <t>Chocolat noir moringa baobab FA tab. bio 80g</t>
  </si>
  <si>
    <t>FTC</t>
  </si>
  <si>
    <t>Ghana</t>
  </si>
  <si>
    <t>Chocolat noir cannelle vanille FA bio 80g</t>
  </si>
  <si>
    <t>Chocolat noir éclats de cacao FA bio 80g</t>
  </si>
  <si>
    <t>Chocolat noir fleur de sel FA bio 80g</t>
  </si>
  <si>
    <t xml:space="preserve">     PRALINES, NAPOLITAINS ET FRIANDISES</t>
  </si>
  <si>
    <t>Carrés de caramel salés BIO 100g *</t>
  </si>
  <si>
    <t>Pérou, République dominicaine</t>
  </si>
  <si>
    <t>Coeurs en chocolat fourrés BIO 160g</t>
  </si>
  <si>
    <t>Paraguay, Pérou, Madagascar, République dominicaine</t>
  </si>
  <si>
    <t>Truffes au chocolat BIO 100g</t>
  </si>
  <si>
    <t>Truffes paillettes noir intense BIO 100g *</t>
  </si>
  <si>
    <t>Pérou, République Dominicaine</t>
  </si>
  <si>
    <t>Marshmallows chocolatés vegan BIO 100g*</t>
  </si>
  <si>
    <t>Pérou, Rep. Dominicaine</t>
  </si>
  <si>
    <t>Ballotin de pralines BIO 178g</t>
  </si>
  <si>
    <t>Nocciolatini Crips 250g</t>
  </si>
  <si>
    <t>Italie</t>
  </si>
  <si>
    <t>24562</t>
  </si>
  <si>
    <t>Mignonettes chocolat noir bio 4g x 420</t>
  </si>
  <si>
    <t>République dominicaine, Madagascar</t>
  </si>
  <si>
    <t>24563</t>
  </si>
  <si>
    <t>Mignonette chocolat au lait bio 4g x 420</t>
  </si>
  <si>
    <t>Choc Bomb BIO 2x30g*</t>
  </si>
  <si>
    <t>Belgique</t>
  </si>
  <si>
    <t>Gouttes de chocolat noir 72% BIO 120g*</t>
  </si>
  <si>
    <t>TOTAL CHOCOLAT</t>
  </si>
  <si>
    <t>SNACKS SUCRÉS</t>
  </si>
  <si>
    <t xml:space="preserve">     BARRES, BISCUITS ET BONBONS</t>
  </si>
  <si>
    <t>Barre mangue-coco BIO 33g</t>
  </si>
  <si>
    <t>République dominicaine, Burkina Faso</t>
  </si>
  <si>
    <t>Barre choco-crispy BIO 33g</t>
  </si>
  <si>
    <t>République dominicaine</t>
  </si>
  <si>
    <t>Barre sésame BIO 20g</t>
  </si>
  <si>
    <t>Nicaragua, Paraguay</t>
  </si>
  <si>
    <t>Barre nougat BIO 30g</t>
  </si>
  <si>
    <t>Paraguay, Bolivie</t>
  </si>
  <si>
    <t>Barre mangue et noix du Brésil BIO 40g</t>
  </si>
  <si>
    <t>Burkina Faso, Nicaragua, Bolivie, Mexique</t>
  </si>
  <si>
    <t>Barre dattes et noix BIO 40g</t>
  </si>
  <si>
    <t>Tunisie, Nicaragua, Pakistan</t>
  </si>
  <si>
    <t>Barre Sésame au chocolat noir BIO 20g</t>
  </si>
  <si>
    <t>Egypte, République dominicaine,  Paraguay, Pérou</t>
  </si>
  <si>
    <t>Speculoos Maya BIO 175g</t>
  </si>
  <si>
    <t>Mexique</t>
  </si>
  <si>
    <t>Speculoos BIO 150g**</t>
  </si>
  <si>
    <t>SC</t>
  </si>
  <si>
    <t>Belgique, Equateur</t>
  </si>
  <si>
    <t>Spéculoos Maya 200x5,5g**</t>
  </si>
  <si>
    <t>Mexique, Guatemala</t>
  </si>
  <si>
    <t>Cookies pur beurre &amp; pépites de chocolat BIO 175g**</t>
  </si>
  <si>
    <t>Burkina Faso, El Salvador, Sénégal, Haïti</t>
  </si>
  <si>
    <t>Cookies au chocolat BIO 130g**</t>
  </si>
  <si>
    <t>Belgique, Haïti, Paraguay</t>
  </si>
  <si>
    <t>Cookies noix de pécan BIO 130g**</t>
  </si>
  <si>
    <t>Belgique, Mexique, Paraguay</t>
  </si>
  <si>
    <t>Cookies aux abricots et aux amandes BIO 130g**</t>
  </si>
  <si>
    <t>Belgique, Paraguay</t>
  </si>
  <si>
    <t>Biscuits épeautre, bergamote et citron BIO 130g**</t>
  </si>
  <si>
    <t>Biscuits épeautre et chocolat BIO 130g**</t>
  </si>
  <si>
    <t>Belgique, Paraguay, Haïti</t>
  </si>
  <si>
    <t>Langues de chat BIO 100g**</t>
  </si>
  <si>
    <t xml:space="preserve">Belgique, Paraguay </t>
  </si>
  <si>
    <t>Langues de chat aux amandes BIO 100g**</t>
  </si>
  <si>
    <t>Belgique, Espagne, Paraguay</t>
  </si>
  <si>
    <t>Langues de chat au chocolat BIO 100g**</t>
  </si>
  <si>
    <t>Langues de chat caramel  et beurre salé BIO 100g**</t>
  </si>
  <si>
    <t>Langues de chat au citron BIO 100g**</t>
  </si>
  <si>
    <t>Gaufres BIO 100g**</t>
  </si>
  <si>
    <t>Galettes au sucre de canne BIO 100g**</t>
  </si>
  <si>
    <t>Pain à la grecque BIO 130g**</t>
  </si>
  <si>
    <t>Rochers coco BIO 150g**</t>
  </si>
  <si>
    <t>Belgique, Paraguay, Indonésie</t>
  </si>
  <si>
    <t>Marquises BIO 100g**</t>
  </si>
  <si>
    <t>Wieners BIO 130g**</t>
  </si>
  <si>
    <t>Moke BIO 100g**</t>
  </si>
  <si>
    <t>Avena BIO 130g**</t>
  </si>
  <si>
    <t>Avena au chocolat BIO 130g**</t>
  </si>
  <si>
    <t>Avena au gingembre confit BIO 130g**</t>
  </si>
  <si>
    <t>Animoos spéculoos BIO 130g**</t>
  </si>
  <si>
    <t>Animoos chocolat BIO 130g**</t>
  </si>
  <si>
    <t>Animoos épeautre BIO 130g**</t>
  </si>
  <si>
    <t>Animoos mix chocolat épeautre nature BIO 150g**</t>
  </si>
  <si>
    <t>Boite d'assortiment de 5 variétés de biscuits 375g**</t>
  </si>
  <si>
    <t>Grains d'expresso enrobés de chocolat BIO 100g</t>
  </si>
  <si>
    <t>Sao Tomé-et-Principe, République dominicaine, Bolivie, Philippines, Paraguay</t>
  </si>
  <si>
    <t>Choco crunchy  BIO 100g</t>
  </si>
  <si>
    <t>Noix enrobées de chocolat BIO 100g</t>
  </si>
  <si>
    <t>Sablés au citron BIO 125g</t>
  </si>
  <si>
    <t>Argentine, Bolivie, Paraguay, Thaïlande</t>
  </si>
  <si>
    <t>Sablés aux noix de coco BIO 125g</t>
  </si>
  <si>
    <t>Ghana, Thaïlande, Sri Lanka, Paraguay</t>
  </si>
  <si>
    <t>Sablés épeautre et cacao BIO 125g</t>
  </si>
  <si>
    <t>République Dominicaine, Thaïlande, Paraguay</t>
  </si>
  <si>
    <t>Biscuits quinoa miel BIO 240g</t>
  </si>
  <si>
    <t>Bolivie, Thaïlande, Amérique latine, Paraguay</t>
  </si>
  <si>
    <t>Biscuits quinoa au chocolat BIO 260g</t>
  </si>
  <si>
    <t>Bolivie, Republique dominicaine, Paraguay, Argentine, Thaïlande</t>
  </si>
  <si>
    <t>25022</t>
  </si>
  <si>
    <t>Barre blé complet cacao - noix de coco BIO 25g x 6</t>
  </si>
  <si>
    <t>Paraguay</t>
  </si>
  <si>
    <t>25023</t>
  </si>
  <si>
    <t>Barre de cacao crème au cacao BIO 25g x 6</t>
  </si>
  <si>
    <t>6%%</t>
  </si>
  <si>
    <t>Pain d'épices BIO 300g</t>
  </si>
  <si>
    <t>Dattes fourrées aux amandes 180g *</t>
  </si>
  <si>
    <t>Liban</t>
  </si>
  <si>
    <t>Bonbons à la menthe BIO 100g</t>
  </si>
  <si>
    <t>Gommes de fruits oursons BIO 100g</t>
  </si>
  <si>
    <t>Brésil, Paraguay</t>
  </si>
  <si>
    <t>Gommes de fruits acidulées BIO 100g</t>
  </si>
  <si>
    <t>TOTAL SNACKS SUCRÉS</t>
  </si>
  <si>
    <t>PETIT DÉJEUNER</t>
  </si>
  <si>
    <t xml:space="preserve">     PÂTES A TARTINER</t>
  </si>
  <si>
    <t>Pâte choco noisettes 400g</t>
  </si>
  <si>
    <t xml:space="preserve">Costa Rica, Ghana, Republique dominicaine </t>
  </si>
  <si>
    <t>Pâte choco fondant 400g</t>
  </si>
  <si>
    <t>Pâte choco noisettes no palmoil BIO 400g</t>
  </si>
  <si>
    <t>République dominicaine, Paraguay</t>
  </si>
  <si>
    <t>Pâte spéculoos BIO 390g</t>
  </si>
  <si>
    <t>Confiture rhubarbe-fraise BIO 220g</t>
  </si>
  <si>
    <t>Confiture 3 fruits BIO 220g</t>
  </si>
  <si>
    <t>Gelée pomme-sureau BIO 220g</t>
  </si>
  <si>
    <t>Confiture groseille à maquereau BIO 220g</t>
  </si>
  <si>
    <t>Confiture extra de figues au sésame 180g *</t>
  </si>
  <si>
    <t>Confiture délice de pétales de rose  180g *</t>
  </si>
  <si>
    <t xml:space="preserve">     CÉRÉALES DE PETIT DÉJEUNER</t>
  </si>
  <si>
    <t>Muesli croustillant cacao et noix  cajou 375g</t>
  </si>
  <si>
    <t>Amérique Latine, Afrique</t>
  </si>
  <si>
    <t>Muesli aux fruits, chocolat et quinoa 375g</t>
  </si>
  <si>
    <t>Burkina Faso, Costa Rica, Bolivie, Philippines, Turique</t>
  </si>
  <si>
    <t xml:space="preserve">     BOISSONS AU CHOCOLAT</t>
  </si>
  <si>
    <t>Cacao pur non sucré BIO 280g</t>
  </si>
  <si>
    <t>Equateur</t>
  </si>
  <si>
    <t xml:space="preserve"> Lait en poudre automate 750g</t>
  </si>
  <si>
    <t>29298</t>
  </si>
  <si>
    <t>Cacao en poudre automate 1kg</t>
  </si>
  <si>
    <t>Afrique de l'ouest</t>
  </si>
  <si>
    <t>Choco en poudre BIO 375g</t>
  </si>
  <si>
    <t>République dominicaine, Paraguay, Pérou</t>
  </si>
  <si>
    <t>TOTAL PETIT DEJEUNER</t>
  </si>
  <si>
    <t>CAFÉ</t>
  </si>
  <si>
    <t xml:space="preserve">     MOULU</t>
  </si>
  <si>
    <t>Café Ethiopie moulu BIO 250g</t>
  </si>
  <si>
    <t>Ethiopie</t>
  </si>
  <si>
    <t>Café Pérou moulu BIO 250g</t>
  </si>
  <si>
    <t>Pérou</t>
  </si>
  <si>
    <t>Café Congo moulu BIO 250g</t>
  </si>
  <si>
    <t>République démocratique du Congo</t>
  </si>
  <si>
    <t>Café Dessert moulu 250g</t>
  </si>
  <si>
    <t>Nicaragua, Bolivie, Tanzanie</t>
  </si>
  <si>
    <t>Café Moka moulu 250g</t>
  </si>
  <si>
    <t>Burundi, République démocratique du Congo, Tanzanie, Honduras, Nicaragua</t>
  </si>
  <si>
    <t>Café Highland moulu BIO 250g</t>
  </si>
  <si>
    <t>Pérou, Equateur, Bolivie, Ouganda</t>
  </si>
  <si>
    <t>Café Décaféiné moulu BIO 250g</t>
  </si>
  <si>
    <t>Pérou, Tanzanie, Equateur, Bolivie</t>
  </si>
  <si>
    <t>Café Dark roast moulu BIO 250g</t>
  </si>
  <si>
    <t>Ouganda, Pérou, République démocratique du Congo</t>
  </si>
  <si>
    <t>Café  BIO 250g</t>
  </si>
  <si>
    <t>Rép. Dem Congo</t>
  </si>
  <si>
    <t>Café Chorti moulu BIO 250g *</t>
  </si>
  <si>
    <t>Guatemala</t>
  </si>
  <si>
    <t xml:space="preserve">     EN GRAINS</t>
  </si>
  <si>
    <t>Café Ox-femme en grains BIO 250g</t>
  </si>
  <si>
    <t>Café Chorti en grains BIO 250g *</t>
  </si>
  <si>
    <t>Café Highland en grains BIO 250g</t>
  </si>
  <si>
    <t>Café Ethiopie en grains BIO 250g</t>
  </si>
  <si>
    <t>Café Congo en grains BIO 250g</t>
  </si>
  <si>
    <t xml:space="preserve">     GRANDS CONDITIONNEMENTS</t>
  </si>
  <si>
    <t>Café Highland moulu BIO 1kg</t>
  </si>
  <si>
    <t>Ouganda, République démocratique du Congo, Honduras, Pérou</t>
  </si>
  <si>
    <t>22400</t>
  </si>
  <si>
    <t>Café Dessert fine mouture 1kg</t>
  </si>
  <si>
    <t>Café Dessert grosse mouture 1kg</t>
  </si>
  <si>
    <t>22601</t>
  </si>
  <si>
    <t>Café Highland en grains BIO 1kg</t>
  </si>
  <si>
    <t>Ouganda, Tanzanie, Pérou, Bolivie, Honduras</t>
  </si>
  <si>
    <t>22600</t>
  </si>
  <si>
    <t>Café Dessert en grains 1kg</t>
  </si>
  <si>
    <t>Costa Rica, Honduras, Nicaragua, Ouganda, Tanzanie</t>
  </si>
  <si>
    <t>22602</t>
  </si>
  <si>
    <t>Café Espresso en grains 1kg</t>
  </si>
  <si>
    <t>Honduras, Tanzanie, Burundi, Nicaragua</t>
  </si>
  <si>
    <t>22605</t>
  </si>
  <si>
    <t>Café Décaféiné en grains BIO 1kg</t>
  </si>
  <si>
    <t>Ouganda, Honduras, Pérou</t>
  </si>
  <si>
    <t xml:space="preserve">     DOSETTES</t>
  </si>
  <si>
    <t>Café Chorti dosettes BIO 250g *</t>
  </si>
  <si>
    <t>Café Highland dosettes BIO 16 x 7g</t>
  </si>
  <si>
    <t xml:space="preserve">Nicaragua, Pérou, Ethiopie </t>
  </si>
  <si>
    <t>Café Décaféiné dosettes BIO 16 x 7g</t>
  </si>
  <si>
    <t>Ouganda, Pérou</t>
  </si>
  <si>
    <t>Café en sachets 40x70g</t>
  </si>
  <si>
    <t>Tanzanie, Honduras, Nicaragua</t>
  </si>
  <si>
    <t xml:space="preserve">     INSTANTANNÉ</t>
  </si>
  <si>
    <t>Café soluble BIO 100g</t>
  </si>
  <si>
    <t>Tanzanie</t>
  </si>
  <si>
    <t>Café instantané pour automate BIO 500g</t>
  </si>
  <si>
    <t>Tanzanie, Honduras, Mexique</t>
  </si>
  <si>
    <t>TOTAL  CAFÉ</t>
  </si>
  <si>
    <t>THÉ</t>
  </si>
  <si>
    <t xml:space="preserve">     EN VRAC</t>
  </si>
  <si>
    <t>02005</t>
  </si>
  <si>
    <t>Maté vert BIO 250g *</t>
  </si>
  <si>
    <t>Brésil</t>
  </si>
  <si>
    <t>Thé vert Sencha - Zen Chat BIO 100g *</t>
  </si>
  <si>
    <t>Chine</t>
  </si>
  <si>
    <t>Thé vert fruité - Forêt enchanthée BIO 100g *</t>
  </si>
  <si>
    <t xml:space="preserve">Thé Earl Grey supérieur - Milord BIO 100g * </t>
  </si>
  <si>
    <t>Népal, Inde</t>
  </si>
  <si>
    <t>Thé noir - Neiges éternelles BIO 100g *</t>
  </si>
  <si>
    <t>Bangladesh, Tanzanie, Vietnam, Inde</t>
  </si>
  <si>
    <t>02007</t>
  </si>
  <si>
    <t>Tisane Energie à revendre BIO 100g *</t>
  </si>
  <si>
    <t>Brésil, Chine, Sri Lanka, Vietnam</t>
  </si>
  <si>
    <t>02008</t>
  </si>
  <si>
    <t>Tisane Salutation au soleil BIO 70 g *</t>
  </si>
  <si>
    <t>Portugal, Egypte, Sri Lanka, Burkina Fasso, Bosnie, Inde</t>
  </si>
  <si>
    <t>02009</t>
  </si>
  <si>
    <t>Tisane Teint fleuri BIO 70g *</t>
  </si>
  <si>
    <t>Bosnie, Sri Lanka, Portugal</t>
  </si>
  <si>
    <t xml:space="preserve">     EN SACHETS</t>
  </si>
  <si>
    <t>Thé coffret de 4 variétés BIO 25 x 1,8g x 4</t>
  </si>
  <si>
    <t>Sri Lanka</t>
  </si>
  <si>
    <t>Thé citron BIO 20 x 1,8g</t>
  </si>
  <si>
    <t>Thé vert Ceylon BIO 20 x 1,8g</t>
  </si>
  <si>
    <t>Thé vert menthe Darjeeling BIO 20 x 1,8g</t>
  </si>
  <si>
    <t>Inde</t>
  </si>
  <si>
    <t>Thé vert citron BIO 20 x 2g</t>
  </si>
  <si>
    <t>Thé noir BIO 100 x 1,8g</t>
  </si>
  <si>
    <t>Thé Earl Grey BIO 20 x 2g</t>
  </si>
  <si>
    <t>Thé noir Ceylan BIO 20 x 1,8g</t>
  </si>
  <si>
    <t>Thé fruits des bois BIO 20 x 1,8g</t>
  </si>
  <si>
    <t>Thé mangue orange BIO 20 x 2g</t>
  </si>
  <si>
    <t>Infusion Rooibos BIO 20 x 1,5g</t>
  </si>
  <si>
    <t>Afrique du Sud</t>
  </si>
  <si>
    <t>TOTAL  THÉ</t>
  </si>
  <si>
    <t>BOISSONS NON ALCOOLISÉES</t>
  </si>
  <si>
    <t xml:space="preserve">     SODA</t>
  </si>
  <si>
    <t>Cola BIO 33cl</t>
  </si>
  <si>
    <t>Orangeade BIO 33cl</t>
  </si>
  <si>
    <t>Limonade BIO 33cl</t>
  </si>
  <si>
    <t>Limonade pomme gingembre BIO 33cl</t>
  </si>
  <si>
    <t>Ice tea BIO 33cl</t>
  </si>
  <si>
    <t>Sri Lanka, Paraguay</t>
  </si>
  <si>
    <t xml:space="preserve">     JUS</t>
  </si>
  <si>
    <t xml:space="preserve"> + consigne</t>
  </si>
  <si>
    <t>83009</t>
  </si>
  <si>
    <t>Jus de pommes non filtré bio Pom d'Happy 1L *</t>
  </si>
  <si>
    <t>83010</t>
  </si>
  <si>
    <t>Jus de pomme framboise Pom d'Happy 1L*</t>
  </si>
  <si>
    <t>83011</t>
  </si>
  <si>
    <t>Jus de pomme pétillant Pom d'Happy 75cl*</t>
  </si>
  <si>
    <t>83013</t>
  </si>
  <si>
    <t>Jus de pomme Pom d'Happy poche 3L*</t>
  </si>
  <si>
    <t>Jus de pomme belge BIO 1L</t>
  </si>
  <si>
    <t>Jus d'orange 1L</t>
  </si>
  <si>
    <t>Brésil, Cuba</t>
  </si>
  <si>
    <t>Jus Worldshake 1L</t>
  </si>
  <si>
    <t>Brésil, Equateur, Cuba</t>
  </si>
  <si>
    <t>Nectar de citron vert BIO 1L</t>
  </si>
  <si>
    <t>Jus d'orange 20cl</t>
  </si>
  <si>
    <t>Jus de pomme belge 20cl</t>
  </si>
  <si>
    <t>Jus pomme-rhubarbe BIO 20cl</t>
  </si>
  <si>
    <t xml:space="preserve">Belgique </t>
  </si>
  <si>
    <t>Jus pomme-cerise BIO 20cl</t>
  </si>
  <si>
    <t>Jus Worldshake 20cl</t>
  </si>
  <si>
    <t>Jus happy-ginger BIO 20cl</t>
  </si>
  <si>
    <t xml:space="preserve">     SIROP</t>
  </si>
  <si>
    <t>Sirop de rose 25cl *</t>
  </si>
  <si>
    <t>Concentré gingembre DZJING Classic BIO 50cl</t>
  </si>
  <si>
    <t>Concentré gingembre DZJING Bergamote BIO 50cl</t>
  </si>
  <si>
    <t>TOTAL  BOISSONS NON ALCOOLISÉES</t>
  </si>
  <si>
    <t>SUCRES</t>
  </si>
  <si>
    <t>Sucre de canne en morceaux BIO 500g</t>
  </si>
  <si>
    <t>Sucre de canne BIO 500g</t>
  </si>
  <si>
    <t>Sucre de canne mascobado BIO 1Kg</t>
  </si>
  <si>
    <t>Philippines</t>
  </si>
  <si>
    <t>Sucre de canne BIO 1000 x 4g</t>
  </si>
  <si>
    <t>Sucre de canne non raffiné BIO 25Kg - R6796</t>
  </si>
  <si>
    <t>Sucre raffiné 25Kg - R6799</t>
  </si>
  <si>
    <t>Costa Rica</t>
  </si>
  <si>
    <t>TOTAL  SUCRES</t>
  </si>
  <si>
    <t>MIELS ET AGAVE</t>
  </si>
  <si>
    <t>Miel crémeux BIO 250g</t>
  </si>
  <si>
    <t>Mexique, Guatemala, Nicaragua, Argentine</t>
  </si>
  <si>
    <t>Miel crémeux BIO 450g</t>
  </si>
  <si>
    <t>Miel crémeux BIO 700g</t>
  </si>
  <si>
    <t>Mexique, Brésil</t>
  </si>
  <si>
    <t>Miel liquide BIO 250g</t>
  </si>
  <si>
    <t>Sirop d'agave BIO 350g</t>
  </si>
  <si>
    <t>TOTAL  MIELS ET AGAVE</t>
  </si>
  <si>
    <t>CUISINE DU MONDE</t>
  </si>
  <si>
    <t xml:space="preserve">     ÉPICES ET GRAINES</t>
  </si>
  <si>
    <t>Zaatar premium 70g *</t>
  </si>
  <si>
    <t>04149</t>
  </si>
  <si>
    <t>Curry BIO 30g *</t>
  </si>
  <si>
    <t>04156</t>
  </si>
  <si>
    <t>Curcuma BIO 30g *</t>
  </si>
  <si>
    <t>04158</t>
  </si>
  <si>
    <t>Cannelle moulue BIO 30g *</t>
  </si>
  <si>
    <t>Poivre blanc en grains BIO 110g</t>
  </si>
  <si>
    <t>Poivre noir en grains BIO 85g</t>
  </si>
  <si>
    <t xml:space="preserve">    HUILES ET SAUCES</t>
  </si>
  <si>
    <t>Pesto au basilic 130g</t>
  </si>
  <si>
    <t>Inde, Guinée- Bissau, Palestine, Italie</t>
  </si>
  <si>
    <t>Pesto rouge BIO 130g</t>
  </si>
  <si>
    <t>Inde, Italie</t>
  </si>
  <si>
    <t>Sauce curry aux noix de cajou 130g</t>
  </si>
  <si>
    <t>Lait de coco light BIO 200 ml</t>
  </si>
  <si>
    <t>Vietnam</t>
  </si>
  <si>
    <t>Lait de coco BIO 270 ml</t>
  </si>
  <si>
    <t>Lait de coco BIO 400ml</t>
  </si>
  <si>
    <t>Passata de tomates Siccagno BIO 410g</t>
  </si>
  <si>
    <t>28018</t>
  </si>
  <si>
    <t>Huile d'olive vierge BIO 50cl</t>
  </si>
  <si>
    <t>Palestine</t>
  </si>
  <si>
    <t>Tarator sauce au sésame 270cl *</t>
  </si>
  <si>
    <t>Pâte de sésame BIO 350g</t>
  </si>
  <si>
    <t>Nicaragua</t>
  </si>
  <si>
    <t xml:space="preserve">    PÂTES CÉRÉALES ET LÉGUMINEUSES</t>
  </si>
  <si>
    <t>Pâtes caserecce BIO 500g</t>
  </si>
  <si>
    <t>Pâtes penne Libera Terra BIO 500g</t>
  </si>
  <si>
    <t>Spaghetti Libera Terra BIO 500g</t>
  </si>
  <si>
    <t>Spaghetti integral Libera Terra BIO 500g</t>
  </si>
  <si>
    <t>Vermicelles de riz BIO 225g</t>
  </si>
  <si>
    <t>Thaïlande</t>
  </si>
  <si>
    <t>Nouilles de riz brun BIO 225g</t>
  </si>
  <si>
    <t>Riz basmati BIO 500g</t>
  </si>
  <si>
    <t>Mélange riz basmati &amp; jasmin BIO 500g</t>
  </si>
  <si>
    <t>Inde, Thaïlande</t>
  </si>
  <si>
    <t>Riz long grain BIO 500g</t>
  </si>
  <si>
    <t>Riz blanc BIO 1Kg</t>
  </si>
  <si>
    <t>Riz complet BIO 1Kg</t>
  </si>
  <si>
    <t>Riz Jasmin BIO 5kg</t>
  </si>
  <si>
    <t>Quinoa BIO 500g</t>
  </si>
  <si>
    <t>Bolivie</t>
  </si>
  <si>
    <t>Trio de quinoa BIO 500g</t>
  </si>
  <si>
    <t>Couscous BIO 500g</t>
  </si>
  <si>
    <t>Farine de froment blanche T65 BIO 1kg *</t>
  </si>
  <si>
    <t>Farine de froment semi-complète T85 BIO 2kg *</t>
  </si>
  <si>
    <t>Farine d’épeautre semi-complète T80 BIO 2kg *</t>
  </si>
  <si>
    <t>TOTAL  CUISINE DU MONDE</t>
  </si>
  <si>
    <t>SNACKS SALÉS</t>
  </si>
  <si>
    <t xml:space="preserve">     CHIPS</t>
  </si>
  <si>
    <t>Chips reBEL sel de mer BIO 35g *</t>
  </si>
  <si>
    <t>Chips reBEL paprika fumé BIO 35g  *</t>
  </si>
  <si>
    <t>Chips reBEL sel de mer BIO 125g *</t>
  </si>
  <si>
    <t>Chips reBEL paprika fumé BIO 125g *</t>
  </si>
  <si>
    <t>Chips reBEL poivre noir BIO 125g *</t>
  </si>
  <si>
    <t>Chips reBEL thym-romarin BIO 125g *</t>
  </si>
  <si>
    <t>Chips reBEL piment citron BIO 125g *</t>
  </si>
  <si>
    <t>53512</t>
  </si>
  <si>
    <t>Chips reBEL truffe bio 125g*</t>
  </si>
  <si>
    <t>25415</t>
  </si>
  <si>
    <t>Chips de banane plantain BIO 85g</t>
  </si>
  <si>
    <t>Équateur</t>
  </si>
  <si>
    <t>25414</t>
  </si>
  <si>
    <t>Chips de yuca sel BIO 60g</t>
  </si>
  <si>
    <t>25456</t>
  </si>
  <si>
    <t>Chips de yuca sel BIO 150g</t>
  </si>
  <si>
    <t xml:space="preserve">     NOIX</t>
  </si>
  <si>
    <t>Cacahuètes salées BIO 150g</t>
  </si>
  <si>
    <t>Ouzbékistan</t>
  </si>
  <si>
    <t>Mélange de noix BIO 100g</t>
  </si>
  <si>
    <t xml:space="preserve">Burkina Faso, Pakistan, Chine </t>
  </si>
  <si>
    <t>Noix de cajou nature BIO 100g</t>
  </si>
  <si>
    <t>Noix de cajou sel marin BIO 100g</t>
  </si>
  <si>
    <t>Noix de cajou curry BIO 100g</t>
  </si>
  <si>
    <t>Côte d'Ivoire, Inde</t>
  </si>
  <si>
    <t>Noix de cajou épices orientales et grenade 100g</t>
  </si>
  <si>
    <t>Burkina Faso</t>
  </si>
  <si>
    <t>Noix de cajou romarin curry 100g</t>
  </si>
  <si>
    <t>Noix de cajou fumées piquantes 100g</t>
  </si>
  <si>
    <t xml:space="preserve">     CRACKERS ET SAUCES</t>
  </si>
  <si>
    <t>Zaperooh! Crackers nature BIO 150g**</t>
  </si>
  <si>
    <t>Zaperooh! Crackers ortie fenouil-citron BIO 150g**</t>
  </si>
  <si>
    <t>Galettes de riz maïs et quinoa BIO 150g</t>
  </si>
  <si>
    <t>Pérou, Thaïlande</t>
  </si>
  <si>
    <t>Grissinis timilia l’huile d’olive BIO 200g</t>
  </si>
  <si>
    <t>Houmous 300g *</t>
  </si>
  <si>
    <t>Caviar d'aubergines baba Ghannouj 300g *</t>
  </si>
  <si>
    <t>TOTAL  SNACKS SALÉS</t>
  </si>
  <si>
    <t>FRUITS ET LÉGUMES DU MONDE</t>
  </si>
  <si>
    <t>25617</t>
  </si>
  <si>
    <t>Dattes Mejdool 200g</t>
  </si>
  <si>
    <t>Ananas séchés BIO 100g</t>
  </si>
  <si>
    <t xml:space="preserve">Colombie  </t>
  </si>
  <si>
    <t>Mangues sechées BIO 100g</t>
  </si>
  <si>
    <t>Colombie</t>
  </si>
  <si>
    <t>25620</t>
  </si>
  <si>
    <t>Raisins secs BIO 200g</t>
  </si>
  <si>
    <t>Mélange de raisins secs et noix BIO 150g</t>
  </si>
  <si>
    <t>Burkina Faso, Ouzbékistan</t>
  </si>
  <si>
    <t>Tapas aubergines farcies 270g *</t>
  </si>
  <si>
    <t>Olives vertes BIO 290g</t>
  </si>
  <si>
    <t>Tomates cerises BIO 140g</t>
  </si>
  <si>
    <t>Tranches d'ananas 560g</t>
  </si>
  <si>
    <t>TOTAL  FRUITS ET LÉGUMES DU MONDE</t>
  </si>
  <si>
    <t>VINS</t>
  </si>
  <si>
    <t xml:space="preserve">     MOUSSEUX</t>
  </si>
  <si>
    <t>Mousseux Ecologica Brut Torrontes BIO 75cl</t>
  </si>
  <si>
    <t>Argentine</t>
  </si>
  <si>
    <t>Mousseux Sensus Extra Brut 75cl</t>
  </si>
  <si>
    <t>Chili</t>
  </si>
  <si>
    <t>Mousseux Sensus Rosé Brut 75cl</t>
  </si>
  <si>
    <t>20418</t>
  </si>
  <si>
    <t>Mousseux sans alcool - Tilimuqui ZERO 75cl</t>
  </si>
  <si>
    <t>85088</t>
  </si>
  <si>
    <t>Cidre fruité bio Pom d'Happy 75cl</t>
  </si>
  <si>
    <t xml:space="preserve">     BLANC</t>
  </si>
  <si>
    <t>Coteaux les Cèdres 75cl *</t>
  </si>
  <si>
    <t>Torrontes Sauvignon BIO 75cl</t>
  </si>
  <si>
    <t>Chenin blanc Koopmanskloof 75cl</t>
  </si>
  <si>
    <t>20229</t>
  </si>
  <si>
    <t>Chenin Blanc- Chardonnay 75 cl</t>
  </si>
  <si>
    <t>Chardonnay Koopmanskloof 75cl</t>
  </si>
  <si>
    <t>Sauvignon Lautaro 75cl</t>
  </si>
  <si>
    <t>Raza Selection Chardonnay BIO 75cl</t>
  </si>
  <si>
    <t>20271</t>
  </si>
  <si>
    <t>Chenin blanc-Chardonnay 25cl</t>
  </si>
  <si>
    <t>20270</t>
  </si>
  <si>
    <t>Chenin blanc-Chardonnay 'box' 3L</t>
  </si>
  <si>
    <t xml:space="preserve">     ROUGE</t>
  </si>
  <si>
    <t>Cabernet Sauvignon Lautaro BIO 75cl</t>
  </si>
  <si>
    <t>Malbec BIO 75cl</t>
  </si>
  <si>
    <t>Cabernet Sauvignon 75cl</t>
  </si>
  <si>
    <t>Campesino Carménère 75cl</t>
  </si>
  <si>
    <t>Raza Malbec Shiraz BIO 75cl</t>
  </si>
  <si>
    <t>Raza Malbec Gran Reserva BIO 75cl</t>
  </si>
  <si>
    <t>Shiraz Koopmanskloof 75cl</t>
  </si>
  <si>
    <t>Koopmanskloof Pinotage 75cl</t>
  </si>
  <si>
    <t>Cabernet Sauvignon 25cl</t>
  </si>
  <si>
    <t>Cabernet Sauvignon rouge 'box' 3L</t>
  </si>
  <si>
    <t xml:space="preserve">     ROSÉ</t>
  </si>
  <si>
    <t>Syrah BIO 75cl</t>
  </si>
  <si>
    <t>TOTAL  VINS</t>
  </si>
  <si>
    <t>AUTRES BOISSONS</t>
  </si>
  <si>
    <t xml:space="preserve">     BIÈRES</t>
  </si>
  <si>
    <t>Bière pils TOP Lesse BIO 33cl *</t>
  </si>
  <si>
    <t xml:space="preserve"> 02081</t>
  </si>
  <si>
    <t>Bière solidaire 100PAP BIO 33cl *</t>
  </si>
  <si>
    <t>Bière blonde La Chinette BIO 33cl *</t>
  </si>
  <si>
    <t>Bière blonde Saison de Han BIO 33cl *</t>
  </si>
  <si>
    <t xml:space="preserve">Bière blonde Juste 33cl </t>
  </si>
  <si>
    <t>Bière ambrée La Cambrée BIO 33cl *</t>
  </si>
  <si>
    <t>Bière blanche de Lessive BIO 33cl *</t>
  </si>
  <si>
    <t>Bière l'Esprit Triples BIO 33cl *</t>
  </si>
  <si>
    <t xml:space="preserve">     ALCOOLS</t>
  </si>
  <si>
    <t>Vermouth Las Manos BIO 75cl</t>
  </si>
  <si>
    <t>Espagne</t>
  </si>
  <si>
    <t>Limoncello BIO 50cl</t>
  </si>
  <si>
    <t>Italie, Costa Rica</t>
  </si>
  <si>
    <t>Rhum BIO 70cl</t>
  </si>
  <si>
    <t>Rhum 3ans BIO 70cl</t>
  </si>
  <si>
    <t>Rhum Varadero 3 ans 70cl</t>
  </si>
  <si>
    <t>Cuba</t>
  </si>
  <si>
    <t>Rhum Varadero 5 ans 70cl</t>
  </si>
  <si>
    <t>Rhum Varadero 7 ans 70cl</t>
  </si>
  <si>
    <t>TOTAL  AUTRES BOISSONS</t>
  </si>
  <si>
    <t>(*) disponibles sur FTC via le service clients
(**) disponibles via le service clients</t>
  </si>
  <si>
    <t>Total (hors consignes)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</si>
</sst>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[$€-80C]_-;\-* #,##0.00\ [$€-80C]_-;_-* &quot;-&quot;??\ [$€-80C]_-;_-@_-"/>
    <numFmt numFmtId="166" formatCode="#,##0.00\ &quot;€&quot;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14"/>
      <color rgb="FF000000"/>
      <name val="Calibri"/>
      <family val="2"/>
    </font>
    <font>
      <sz val="9"/>
      <color theme="1"/>
      <name val="Aptos Narrow"/>
      <family val="2"/>
      <scheme val="minor"/>
    </font>
    <font>
      <b/>
      <sz val="8"/>
      <name val="Calibri"/>
      <family val="2"/>
    </font>
    <font>
      <sz val="8"/>
      <color theme="1"/>
      <name val="Aptos Narrow"/>
      <family val="2"/>
      <scheme val="minor"/>
    </font>
    <font>
      <b/>
      <sz val="8"/>
      <color rgb="FFFFFFFF"/>
      <name val="Calibri"/>
      <family val="2"/>
    </font>
    <font>
      <b/>
      <sz val="9"/>
      <color rgb="FFFFFFFF"/>
      <name val="Calibri"/>
      <family val="2"/>
    </font>
    <font>
      <b/>
      <sz val="8.5"/>
      <color rgb="FFFFFFFF"/>
      <name val="Calibri"/>
      <family val="2"/>
    </font>
    <font>
      <b/>
      <sz val="9"/>
      <color rgb="FF000000"/>
      <name val="Calibri"/>
      <family val="2"/>
    </font>
    <font>
      <sz val="8.5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.5"/>
      <name val="Aptos Narrow"/>
      <family val="2"/>
      <scheme val="minor"/>
    </font>
    <font>
      <b/>
      <sz val="8.5"/>
      <color rgb="FF000000"/>
      <name val="Calibri"/>
      <family val="2"/>
    </font>
    <font>
      <sz val="7"/>
      <color theme="1"/>
      <name val="Aptos Narrow"/>
      <family val="2"/>
      <scheme val="minor"/>
    </font>
    <font>
      <sz val="8.5"/>
      <name val="Aptos Narrow"/>
      <family val="2"/>
    </font>
    <font>
      <sz val="8.5"/>
      <color rgb="FF000000"/>
      <name val="Aptos Narrow"/>
      <family val="2"/>
    </font>
    <font>
      <sz val="8"/>
      <color rgb="FF000000"/>
      <name val="Aptos Narrow"/>
      <family val="2"/>
    </font>
    <font>
      <sz val="8"/>
      <color theme="1"/>
      <name val="Aptos"/>
      <family val="2"/>
    </font>
    <font>
      <b/>
      <sz val="8.5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21212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rgb="FF0091CD"/>
        <bgColor rgb="FF000000"/>
      </patternFill>
    </fill>
    <fill>
      <patternFill patternType="solid">
        <fgColor rgb="FF0091CD"/>
        <bgColor indexed="64"/>
      </patternFill>
    </fill>
    <fill>
      <patternFill patternType="solid">
        <fgColor rgb="FFFFCD66"/>
        <bgColor rgb="FF000000"/>
      </patternFill>
    </fill>
    <fill>
      <patternFill patternType="solid">
        <fgColor rgb="FFFFCD66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115">
    <xf numFmtId="0" fontId="0" fillId="0" borderId="0" xfId="0"/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14" fillId="0" borderId="1" xfId="3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indent="2"/>
    </xf>
    <xf numFmtId="9" fontId="7" fillId="0" borderId="1" xfId="2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8" fontId="19" fillId="0" borderId="1" xfId="0" applyNumberFormat="1" applyFont="1" applyBorder="1"/>
    <xf numFmtId="0" fontId="2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49" fontId="8" fillId="5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vertical="center"/>
    </xf>
    <xf numFmtId="0" fontId="12" fillId="8" borderId="1" xfId="0" applyFont="1" applyFill="1" applyBorder="1"/>
    <xf numFmtId="0" fontId="5" fillId="8" borderId="1" xfId="0" applyFont="1" applyFill="1" applyBorder="1"/>
    <xf numFmtId="0" fontId="11" fillId="7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164" fontId="16" fillId="0" borderId="1" xfId="0" applyNumberFormat="1" applyFont="1" applyBorder="1" applyAlignment="1">
      <alignment horizontal="center" vertical="center"/>
    </xf>
    <xf numFmtId="49" fontId="7" fillId="8" borderId="1" xfId="0" applyNumberFormat="1" applyFont="1" applyFill="1" applyBorder="1"/>
    <xf numFmtId="0" fontId="11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164" fontId="7" fillId="8" borderId="1" xfId="0" applyNumberFormat="1" applyFont="1" applyFill="1" applyBorder="1" applyAlignment="1">
      <alignment horizontal="center" vertical="center"/>
    </xf>
    <xf numFmtId="49" fontId="22" fillId="9" borderId="1" xfId="0" applyNumberFormat="1" applyFont="1" applyFill="1" applyBorder="1"/>
    <xf numFmtId="0" fontId="11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left"/>
    </xf>
    <xf numFmtId="0" fontId="22" fillId="9" borderId="1" xfId="0" applyFont="1" applyFill="1" applyBorder="1" applyAlignment="1">
      <alignment horizontal="left"/>
    </xf>
    <xf numFmtId="164" fontId="2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166" fontId="2" fillId="9" borderId="1" xfId="0" applyNumberFormat="1" applyFont="1" applyFill="1" applyBorder="1" applyAlignment="1">
      <alignment horizontal="center"/>
    </xf>
    <xf numFmtId="0" fontId="23" fillId="9" borderId="1" xfId="0" applyFont="1" applyFill="1" applyBorder="1"/>
    <xf numFmtId="49" fontId="8" fillId="6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164" fontId="7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49" fontId="7" fillId="7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right" vertical="center"/>
    </xf>
    <xf numFmtId="165" fontId="12" fillId="8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3" fillId="8" borderId="1" xfId="0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0" fillId="2" borderId="0" xfId="0" applyFill="1"/>
    <xf numFmtId="49" fontId="6" fillId="3" borderId="3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5" fillId="2" borderId="7" xfId="0" applyFont="1" applyFill="1" applyBorder="1"/>
    <xf numFmtId="0" fontId="5" fillId="2" borderId="12" xfId="0" applyFont="1" applyFill="1" applyBorder="1"/>
    <xf numFmtId="0" fontId="3" fillId="4" borderId="1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/>
    </xf>
    <xf numFmtId="0" fontId="5" fillId="8" borderId="2" xfId="0" applyFont="1" applyFill="1" applyBorder="1"/>
    <xf numFmtId="0" fontId="5" fillId="0" borderId="2" xfId="0" applyFont="1" applyBorder="1"/>
    <xf numFmtId="0" fontId="23" fillId="9" borderId="2" xfId="0" applyFont="1" applyFill="1" applyBorder="1"/>
    <xf numFmtId="0" fontId="9" fillId="6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7" fillId="8" borderId="2" xfId="0" applyNumberFormat="1" applyFont="1" applyFill="1" applyBorder="1"/>
    <xf numFmtId="0" fontId="5" fillId="0" borderId="0" xfId="0" applyFont="1"/>
    <xf numFmtId="0" fontId="7" fillId="0" borderId="0" xfId="0" applyFont="1" applyAlignment="1">
      <alignment wrapText="1"/>
    </xf>
    <xf numFmtId="0" fontId="23" fillId="0" borderId="0" xfId="0" applyFont="1"/>
    <xf numFmtId="49" fontId="7" fillId="8" borderId="14" xfId="0" applyNumberFormat="1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/>
    </xf>
    <xf numFmtId="49" fontId="12" fillId="8" borderId="14" xfId="0" applyNumberFormat="1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left" vertical="center" wrapText="1"/>
    </xf>
    <xf numFmtId="0" fontId="22" fillId="8" borderId="14" xfId="0" applyFont="1" applyFill="1" applyBorder="1" applyAlignment="1">
      <alignment horizontal="left" vertical="center"/>
    </xf>
    <xf numFmtId="165" fontId="3" fillId="8" borderId="14" xfId="0" applyNumberFormat="1" applyFont="1" applyFill="1" applyBorder="1" applyAlignment="1">
      <alignment horizontal="center" vertical="center"/>
    </xf>
    <xf numFmtId="0" fontId="5" fillId="8" borderId="15" xfId="0" applyFont="1" applyFill="1" applyBorder="1"/>
    <xf numFmtId="0" fontId="5" fillId="0" borderId="14" xfId="0" applyFont="1" applyBorder="1"/>
    <xf numFmtId="49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8" fontId="1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indent="2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indent="2"/>
    </xf>
    <xf numFmtId="0" fontId="9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</cellXfs>
  <cellStyles count="4">
    <cellStyle name="Monétaire" xfId="1" builtinId="4"/>
    <cellStyle name="Normal" xfId="0" builtinId="0"/>
    <cellStyle name="Normal 2" xfId="3" xr:uid="{52FAE48F-BC9E-424E-9378-753D4E8B59A9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1.jpeg"/><Relationship Id="rId2" Type="http://schemas.openxmlformats.org/officeDocument/2006/relationships/image" Target="../media/image290.jpeg"/><Relationship Id="rId1" Type="http://schemas.openxmlformats.org/officeDocument/2006/relationships/image" Target="../media/image289.jpeg"/><Relationship Id="rId5" Type="http://schemas.openxmlformats.org/officeDocument/2006/relationships/image" Target="../media/image293.jpeg"/><Relationship Id="rId4" Type="http://schemas.openxmlformats.org/officeDocument/2006/relationships/image" Target="../media/image29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933257</xdr:colOff>
      <xdr:row>154</xdr:row>
      <xdr:rowOff>38388</xdr:rowOff>
    </xdr:from>
    <xdr:to>
      <xdr:col>1</xdr:col>
      <xdr:colOff>1481666</xdr:colOff>
      <xdr:row>155</xdr:row>
      <xdr:rowOff>28767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151EA430-E45E-4077-9701-093CCA81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837" y="41064468"/>
          <a:ext cx="0" cy="279939"/>
        </a:xfrm>
        <a:prstGeom prst="rect">
          <a:avLst/>
        </a:prstGeom>
      </xdr:spPr>
    </xdr:pic>
    <xdr:clientData/>
  </xdr:twoCellAnchor>
  <xdr:twoCellAnchor>
    <xdr:from>
      <xdr:col>1</xdr:col>
      <xdr:colOff>55803</xdr:colOff>
      <xdr:row>14</xdr:row>
      <xdr:rowOff>46183</xdr:rowOff>
    </xdr:from>
    <xdr:to>
      <xdr:col>1</xdr:col>
      <xdr:colOff>591584</xdr:colOff>
      <xdr:row>14</xdr:row>
      <xdr:rowOff>277093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A7B8F076-5284-47FA-89F3-F4B8E9DA8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9809" b="27093"/>
        <a:stretch>
          <a:fillRect/>
        </a:stretch>
      </xdr:blipFill>
      <xdr:spPr>
        <a:xfrm>
          <a:off x="535863" y="3406603"/>
          <a:ext cx="459581" cy="23091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15</xdr:row>
      <xdr:rowOff>23091</xdr:rowOff>
    </xdr:from>
    <xdr:to>
      <xdr:col>1</xdr:col>
      <xdr:colOff>578115</xdr:colOff>
      <xdr:row>15</xdr:row>
      <xdr:rowOff>246304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DE06F4D2-535D-43DE-AFCF-104BB2C468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1246" b="27093"/>
        <a:stretch>
          <a:fillRect/>
        </a:stretch>
      </xdr:blipFill>
      <xdr:spPr>
        <a:xfrm>
          <a:off x="522394" y="3665451"/>
          <a:ext cx="474821" cy="223213"/>
        </a:xfrm>
        <a:prstGeom prst="rect">
          <a:avLst/>
        </a:prstGeom>
      </xdr:spPr>
    </xdr:pic>
    <xdr:clientData/>
  </xdr:twoCellAnchor>
  <xdr:twoCellAnchor>
    <xdr:from>
      <xdr:col>1</xdr:col>
      <xdr:colOff>169335</xdr:colOff>
      <xdr:row>250</xdr:row>
      <xdr:rowOff>15394</xdr:rowOff>
    </xdr:from>
    <xdr:to>
      <xdr:col>1</xdr:col>
      <xdr:colOff>407941</xdr:colOff>
      <xdr:row>250</xdr:row>
      <xdr:rowOff>288797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6F37A49E-E2A8-4CC3-B014-B435B862A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3553" t="9035" r="14165" b="8140"/>
        <a:stretch>
          <a:fillRect/>
        </a:stretch>
      </xdr:blipFill>
      <xdr:spPr>
        <a:xfrm>
          <a:off x="649395" y="66781834"/>
          <a:ext cx="238606" cy="273403"/>
        </a:xfrm>
        <a:prstGeom prst="rect">
          <a:avLst/>
        </a:prstGeom>
      </xdr:spPr>
    </xdr:pic>
    <xdr:clientData/>
  </xdr:twoCellAnchor>
  <xdr:twoCellAnchor editAs="oneCell">
    <xdr:from>
      <xdr:col>1</xdr:col>
      <xdr:colOff>69357</xdr:colOff>
      <xdr:row>0</xdr:row>
      <xdr:rowOff>33866</xdr:rowOff>
    </xdr:from>
    <xdr:to>
      <xdr:col>3</xdr:col>
      <xdr:colOff>1220890</xdr:colOff>
      <xdr:row>3</xdr:row>
      <xdr:rowOff>150226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592303E-7966-4AFC-930D-FDC52A34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17" y="33866"/>
          <a:ext cx="2035453" cy="66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8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1">
    <v>124</v>
    <v>5</v>
    <v>Picture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C814-2C20-4988-836A-8D8AEF503F7E}">
  <dimension ref="A1:GM763"/>
  <sheetViews>
    <sheetView tabSelected="1" workbookViewId="0">
      <pane ySplit="7" topLeftCell="A333" activePane="bottomLeft" state="frozen"/>
      <selection pane="bottomLeft" activeCell="A259" sqref="A259"/>
    </sheetView>
  </sheetViews>
  <sheetFormatPr defaultColWidth="11.42578125" defaultRowHeight="44.25" customHeight="1"/>
  <cols>
    <col min="1" max="1" width="7" style="1" bestFit="1" customWidth="1"/>
    <col min="2" max="2" width="7.5703125" style="2" customWidth="1"/>
    <col min="3" max="3" width="5.140625" style="52" customWidth="1"/>
    <col min="4" max="4" width="35.85546875" style="4" customWidth="1"/>
    <col min="5" max="5" width="5.140625" style="5" customWidth="1"/>
    <col min="6" max="6" width="7.140625" style="53" customWidth="1"/>
    <col min="7" max="7" width="7.140625" style="55" customWidth="1"/>
    <col min="8" max="8" width="3.5703125" style="5" customWidth="1"/>
    <col min="9" max="9" width="8.7109375" style="54" customWidth="1"/>
    <col min="10" max="10" width="7.5703125" style="54" customWidth="1"/>
    <col min="11" max="11" width="7.28515625" style="54" bestFit="1" customWidth="1"/>
    <col min="12" max="12" width="7.28515625" style="54" customWidth="1"/>
    <col min="13" max="13" width="63.42578125" style="70" bestFit="1" customWidth="1"/>
    <col min="14" max="195" width="11.42578125" style="75"/>
    <col min="196" max="16384" width="11.42578125" style="9"/>
  </cols>
  <sheetData>
    <row r="1" spans="1:195" ht="15" customHeight="1">
      <c r="A1" s="104"/>
      <c r="B1" s="107" t="s">
        <v>0</v>
      </c>
      <c r="C1" s="107"/>
      <c r="D1" s="107"/>
      <c r="E1" s="107"/>
      <c r="F1" s="107"/>
      <c r="G1" s="107"/>
      <c r="H1" s="107"/>
      <c r="I1" s="107"/>
      <c r="J1" s="108"/>
      <c r="K1" s="63"/>
      <c r="L1" s="63"/>
      <c r="M1" s="65"/>
    </row>
    <row r="2" spans="1:195" ht="15" customHeight="1">
      <c r="A2" s="105"/>
      <c r="B2" s="109"/>
      <c r="C2" s="109"/>
      <c r="D2" s="109"/>
      <c r="E2" s="109"/>
      <c r="F2" s="109"/>
      <c r="G2" s="109"/>
      <c r="H2" s="109"/>
      <c r="I2" s="109"/>
      <c r="J2" s="110"/>
      <c r="K2" s="58"/>
      <c r="L2" s="58"/>
      <c r="M2" s="60"/>
    </row>
    <row r="3" spans="1:195" ht="15" customHeight="1">
      <c r="A3" s="105"/>
      <c r="B3" s="109"/>
      <c r="C3" s="109"/>
      <c r="D3" s="109"/>
      <c r="E3" s="109"/>
      <c r="F3" s="109"/>
      <c r="G3" s="109"/>
      <c r="H3" s="109"/>
      <c r="I3" s="109"/>
      <c r="J3" s="110"/>
      <c r="K3" s="58"/>
      <c r="L3" s="58"/>
      <c r="M3" s="59"/>
    </row>
    <row r="4" spans="1:195" ht="15" customHeight="1">
      <c r="A4" s="105"/>
      <c r="B4" s="109"/>
      <c r="C4" s="109"/>
      <c r="D4" s="109"/>
      <c r="E4" s="109"/>
      <c r="F4" s="109"/>
      <c r="G4" s="109"/>
      <c r="H4" s="109"/>
      <c r="I4" s="109"/>
      <c r="J4" s="110"/>
      <c r="K4" s="58"/>
      <c r="L4" s="58"/>
      <c r="M4" s="59"/>
    </row>
    <row r="5" spans="1:195" ht="15" customHeight="1">
      <c r="A5" s="105"/>
      <c r="B5" s="109"/>
      <c r="C5" s="109"/>
      <c r="D5" s="109"/>
      <c r="E5" s="109"/>
      <c r="F5" s="109"/>
      <c r="G5" s="109"/>
      <c r="H5" s="109"/>
      <c r="I5" s="109"/>
      <c r="J5" s="110"/>
      <c r="K5" s="58"/>
      <c r="L5" s="58"/>
      <c r="M5" s="59"/>
    </row>
    <row r="6" spans="1:195" ht="15" customHeight="1" thickBot="1">
      <c r="A6" s="106"/>
      <c r="B6" s="111"/>
      <c r="C6" s="111"/>
      <c r="D6" s="111"/>
      <c r="E6" s="111"/>
      <c r="F6" s="111"/>
      <c r="G6" s="111"/>
      <c r="H6" s="111"/>
      <c r="I6" s="111"/>
      <c r="J6" s="112"/>
      <c r="K6" s="64"/>
      <c r="L6" s="64"/>
      <c r="M6" s="66"/>
    </row>
    <row r="7" spans="1:195" s="16" customFormat="1" ht="33.75">
      <c r="A7" s="61" t="s">
        <v>1</v>
      </c>
      <c r="B7" s="57" t="s">
        <v>2</v>
      </c>
      <c r="C7" s="62" t="s">
        <v>3</v>
      </c>
      <c r="D7" s="57" t="s">
        <v>4</v>
      </c>
      <c r="E7" s="57" t="s">
        <v>5</v>
      </c>
      <c r="F7" s="57" t="s">
        <v>6</v>
      </c>
      <c r="G7" s="57" t="s">
        <v>7</v>
      </c>
      <c r="H7" s="57" t="s">
        <v>8</v>
      </c>
      <c r="I7" s="56" t="s">
        <v>9</v>
      </c>
      <c r="J7" s="56" t="s">
        <v>10</v>
      </c>
      <c r="K7" s="56" t="s">
        <v>11</v>
      </c>
      <c r="L7" s="56" t="s">
        <v>12</v>
      </c>
      <c r="M7" s="67" t="s">
        <v>13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</row>
    <row r="8" spans="1:195" ht="21" customHeight="1">
      <c r="A8" s="17"/>
      <c r="B8" s="113" t="s">
        <v>14</v>
      </c>
      <c r="C8" s="113"/>
      <c r="D8" s="113"/>
      <c r="E8" s="113"/>
      <c r="F8" s="113"/>
      <c r="G8" s="113"/>
      <c r="H8" s="113"/>
      <c r="I8" s="113"/>
      <c r="J8" s="113"/>
      <c r="K8" s="18"/>
      <c r="L8" s="18"/>
      <c r="M8" s="68"/>
    </row>
    <row r="9" spans="1:195" ht="12">
      <c r="A9" s="19"/>
      <c r="B9" s="103" t="s">
        <v>15</v>
      </c>
      <c r="C9" s="103"/>
      <c r="D9" s="103"/>
      <c r="E9" s="103"/>
      <c r="F9" s="103"/>
      <c r="G9" s="103"/>
      <c r="H9" s="103"/>
      <c r="I9" s="103"/>
      <c r="J9" s="103"/>
      <c r="K9" s="20"/>
      <c r="L9" s="20"/>
      <c r="M9" s="69"/>
    </row>
    <row r="10" spans="1:195" ht="22.35" customHeight="1">
      <c r="B10" s="2" t="e" vm="1">
        <v>#VALUE!</v>
      </c>
      <c r="C10" s="3">
        <v>24100</v>
      </c>
      <c r="D10" s="4" t="s">
        <v>16</v>
      </c>
      <c r="E10" s="5">
        <v>35</v>
      </c>
      <c r="F10" s="6">
        <v>56</v>
      </c>
      <c r="G10" s="6">
        <f>(F10/(1+H10))</f>
        <v>52.830188679245282</v>
      </c>
      <c r="H10" s="7">
        <v>0.06</v>
      </c>
      <c r="I10" s="8"/>
      <c r="J10" s="12">
        <f>I10*G10</f>
        <v>0</v>
      </c>
      <c r="K10" s="12">
        <f>F10*I10</f>
        <v>0</v>
      </c>
      <c r="L10" s="12" t="s">
        <v>17</v>
      </c>
      <c r="M10" s="70" t="s">
        <v>18</v>
      </c>
    </row>
    <row r="11" spans="1:195" ht="22.35" customHeight="1">
      <c r="B11" s="2" t="e" vm="2">
        <v>#VALUE!</v>
      </c>
      <c r="C11" s="3">
        <v>24102</v>
      </c>
      <c r="D11" s="4" t="s">
        <v>19</v>
      </c>
      <c r="E11" s="5">
        <v>35</v>
      </c>
      <c r="F11" s="6">
        <v>56</v>
      </c>
      <c r="G11" s="6">
        <f t="shared" ref="G11:G75" si="0">(F11/(1+H11))</f>
        <v>52.830188679245282</v>
      </c>
      <c r="H11" s="7">
        <v>0.06</v>
      </c>
      <c r="I11" s="8"/>
      <c r="J11" s="12">
        <f t="shared" ref="J11:J48" si="1">I11*G11</f>
        <v>0</v>
      </c>
      <c r="K11" s="12">
        <f t="shared" ref="K11:K77" si="2">F11*I11</f>
        <v>0</v>
      </c>
      <c r="L11" s="12" t="s">
        <v>17</v>
      </c>
      <c r="M11" s="70" t="s">
        <v>20</v>
      </c>
    </row>
    <row r="12" spans="1:195" ht="22.35" customHeight="1">
      <c r="B12" s="2" t="e" vm="3">
        <v>#VALUE!</v>
      </c>
      <c r="C12" s="3">
        <v>24103</v>
      </c>
      <c r="D12" s="4" t="s">
        <v>21</v>
      </c>
      <c r="E12" s="5">
        <v>35</v>
      </c>
      <c r="F12" s="6">
        <v>64.75</v>
      </c>
      <c r="G12" s="6">
        <f t="shared" si="0"/>
        <v>61.084905660377352</v>
      </c>
      <c r="H12" s="7">
        <v>0.06</v>
      </c>
      <c r="I12" s="8"/>
      <c r="J12" s="12">
        <f t="shared" si="1"/>
        <v>0</v>
      </c>
      <c r="K12" s="12">
        <f t="shared" si="2"/>
        <v>0</v>
      </c>
      <c r="L12" s="12" t="s">
        <v>17</v>
      </c>
      <c r="M12" s="70" t="s">
        <v>18</v>
      </c>
    </row>
    <row r="13" spans="1:195" ht="22.35" customHeight="1">
      <c r="B13" s="2" t="e" vm="4">
        <v>#VALUE!</v>
      </c>
      <c r="C13" s="3">
        <v>24126</v>
      </c>
      <c r="D13" s="4" t="s">
        <v>22</v>
      </c>
      <c r="E13" s="5">
        <v>35</v>
      </c>
      <c r="F13" s="6">
        <v>56</v>
      </c>
      <c r="G13" s="6">
        <f t="shared" si="0"/>
        <v>52.830188679245282</v>
      </c>
      <c r="H13" s="7">
        <v>0.06</v>
      </c>
      <c r="I13" s="8"/>
      <c r="J13" s="12">
        <f t="shared" si="1"/>
        <v>0</v>
      </c>
      <c r="K13" s="12">
        <f t="shared" si="2"/>
        <v>0</v>
      </c>
      <c r="L13" s="12" t="s">
        <v>17</v>
      </c>
      <c r="M13" s="70" t="s">
        <v>23</v>
      </c>
    </row>
    <row r="14" spans="1:195" ht="22.35" customHeight="1">
      <c r="B14" s="2" t="e" vm="5">
        <v>#VALUE!</v>
      </c>
      <c r="C14" s="3">
        <v>24127</v>
      </c>
      <c r="D14" s="4" t="s">
        <v>24</v>
      </c>
      <c r="E14" s="5">
        <v>35</v>
      </c>
      <c r="F14" s="6">
        <v>56</v>
      </c>
      <c r="G14" s="6">
        <f t="shared" si="0"/>
        <v>52.830188679245282</v>
      </c>
      <c r="H14" s="7">
        <v>0.06</v>
      </c>
      <c r="I14" s="8"/>
      <c r="J14" s="12">
        <f t="shared" si="1"/>
        <v>0</v>
      </c>
      <c r="K14" s="12">
        <f t="shared" si="2"/>
        <v>0</v>
      </c>
      <c r="L14" s="12" t="s">
        <v>17</v>
      </c>
      <c r="M14" s="70" t="s">
        <v>25</v>
      </c>
    </row>
    <row r="15" spans="1:195" ht="22.35" customHeight="1">
      <c r="C15" s="3">
        <v>24129</v>
      </c>
      <c r="D15" s="4" t="s">
        <v>26</v>
      </c>
      <c r="E15" s="5">
        <v>35</v>
      </c>
      <c r="F15" s="6">
        <v>56</v>
      </c>
      <c r="G15" s="6">
        <f t="shared" si="0"/>
        <v>52.830188679245282</v>
      </c>
      <c r="H15" s="7">
        <v>0.06</v>
      </c>
      <c r="I15" s="8"/>
      <c r="J15" s="12">
        <f t="shared" si="1"/>
        <v>0</v>
      </c>
      <c r="K15" s="12">
        <f t="shared" si="2"/>
        <v>0</v>
      </c>
      <c r="L15" s="12" t="s">
        <v>17</v>
      </c>
      <c r="M15" s="70" t="s">
        <v>27</v>
      </c>
    </row>
    <row r="16" spans="1:195" ht="22.35" customHeight="1">
      <c r="A16" s="1" t="s">
        <v>28</v>
      </c>
      <c r="C16" s="3">
        <v>24128</v>
      </c>
      <c r="D16" s="4" t="s">
        <v>29</v>
      </c>
      <c r="E16" s="5">
        <v>35</v>
      </c>
      <c r="F16" s="6">
        <v>64.75</v>
      </c>
      <c r="G16" s="6">
        <f t="shared" si="0"/>
        <v>61.084905660377352</v>
      </c>
      <c r="H16" s="7">
        <v>0.06</v>
      </c>
      <c r="I16" s="8"/>
      <c r="J16" s="12">
        <f t="shared" si="1"/>
        <v>0</v>
      </c>
      <c r="K16" s="12">
        <f t="shared" si="2"/>
        <v>0</v>
      </c>
      <c r="L16" s="12" t="s">
        <v>17</v>
      </c>
      <c r="M16" s="70" t="s">
        <v>30</v>
      </c>
    </row>
    <row r="17" spans="1:13" ht="22.35" customHeight="1">
      <c r="B17" s="2" t="e" vm="6">
        <v>#VALUE!</v>
      </c>
      <c r="C17" s="3">
        <v>24149</v>
      </c>
      <c r="D17" s="4" t="s">
        <v>31</v>
      </c>
      <c r="E17" s="5">
        <v>24</v>
      </c>
      <c r="F17" s="6">
        <v>43.2</v>
      </c>
      <c r="G17" s="6">
        <f t="shared" si="0"/>
        <v>40.754716981132077</v>
      </c>
      <c r="H17" s="7">
        <v>0.06</v>
      </c>
      <c r="I17" s="8"/>
      <c r="J17" s="12">
        <f t="shared" si="1"/>
        <v>0</v>
      </c>
      <c r="K17" s="12">
        <f t="shared" si="2"/>
        <v>0</v>
      </c>
      <c r="L17" s="12" t="s">
        <v>17</v>
      </c>
      <c r="M17" s="70" t="s">
        <v>32</v>
      </c>
    </row>
    <row r="18" spans="1:13" ht="14.45" customHeight="1">
      <c r="A18" s="19"/>
      <c r="B18" s="22" t="s">
        <v>33</v>
      </c>
      <c r="C18" s="23"/>
      <c r="D18" s="114"/>
      <c r="E18" s="114"/>
      <c r="F18" s="114"/>
      <c r="G18" s="114"/>
      <c r="H18" s="114"/>
      <c r="I18" s="114"/>
      <c r="J18" s="114"/>
      <c r="K18" s="114"/>
      <c r="L18" s="114"/>
      <c r="M18" s="114"/>
    </row>
    <row r="19" spans="1:13" ht="23.1" customHeight="1">
      <c r="B19" s="10" t="e" vm="7">
        <v>#VALUE!</v>
      </c>
      <c r="C19" s="3">
        <v>24317</v>
      </c>
      <c r="D19" s="4" t="s">
        <v>34</v>
      </c>
      <c r="E19" s="5">
        <v>15</v>
      </c>
      <c r="F19" s="6">
        <v>65.25</v>
      </c>
      <c r="G19" s="6">
        <f t="shared" si="0"/>
        <v>61.556603773584904</v>
      </c>
      <c r="H19" s="7">
        <v>0.06</v>
      </c>
      <c r="I19" s="8"/>
      <c r="J19" s="12">
        <f t="shared" si="1"/>
        <v>0</v>
      </c>
      <c r="K19" s="12">
        <f t="shared" si="2"/>
        <v>0</v>
      </c>
      <c r="L19" s="12" t="s">
        <v>17</v>
      </c>
      <c r="M19" s="70" t="s">
        <v>18</v>
      </c>
    </row>
    <row r="20" spans="1:13" ht="23.1" customHeight="1">
      <c r="B20" s="10" t="e" vm="8">
        <v>#VALUE!</v>
      </c>
      <c r="C20" s="3">
        <v>24319</v>
      </c>
      <c r="D20" s="4" t="s">
        <v>35</v>
      </c>
      <c r="E20" s="5">
        <v>15</v>
      </c>
      <c r="F20" s="6">
        <v>74.25</v>
      </c>
      <c r="G20" s="6">
        <f t="shared" si="0"/>
        <v>70.047169811320757</v>
      </c>
      <c r="H20" s="7">
        <v>0.06</v>
      </c>
      <c r="I20" s="8"/>
      <c r="J20" s="12">
        <f t="shared" si="1"/>
        <v>0</v>
      </c>
      <c r="K20" s="12">
        <f t="shared" si="2"/>
        <v>0</v>
      </c>
      <c r="L20" s="12" t="s">
        <v>17</v>
      </c>
      <c r="M20" s="70" t="s">
        <v>36</v>
      </c>
    </row>
    <row r="21" spans="1:13" ht="23.1" customHeight="1">
      <c r="B21" s="10" t="e" vm="9">
        <v>#VALUE!</v>
      </c>
      <c r="C21" s="3">
        <v>24320</v>
      </c>
      <c r="D21" s="4" t="s">
        <v>37</v>
      </c>
      <c r="E21" s="5">
        <v>15</v>
      </c>
      <c r="F21" s="6">
        <v>65.25</v>
      </c>
      <c r="G21" s="6">
        <f t="shared" si="0"/>
        <v>61.556603773584904</v>
      </c>
      <c r="H21" s="7">
        <v>0.06</v>
      </c>
      <c r="I21" s="8"/>
      <c r="J21" s="12">
        <f t="shared" si="1"/>
        <v>0</v>
      </c>
      <c r="K21" s="12">
        <f t="shared" si="2"/>
        <v>0</v>
      </c>
      <c r="L21" s="12" t="s">
        <v>17</v>
      </c>
      <c r="M21" s="70" t="s">
        <v>25</v>
      </c>
    </row>
    <row r="22" spans="1:13" ht="23.1" customHeight="1">
      <c r="B22" s="10" t="e" vm="10">
        <v>#VALUE!</v>
      </c>
      <c r="C22" s="3">
        <v>24218</v>
      </c>
      <c r="D22" s="4" t="s">
        <v>38</v>
      </c>
      <c r="E22" s="5">
        <v>12</v>
      </c>
      <c r="F22" s="6">
        <v>52.800000000000004</v>
      </c>
      <c r="G22" s="6">
        <f t="shared" si="0"/>
        <v>49.811320754716981</v>
      </c>
      <c r="H22" s="7">
        <v>0.06</v>
      </c>
      <c r="I22" s="8"/>
      <c r="J22" s="12">
        <f t="shared" si="1"/>
        <v>0</v>
      </c>
      <c r="K22" s="12">
        <f t="shared" si="2"/>
        <v>0</v>
      </c>
      <c r="L22" s="12" t="s">
        <v>17</v>
      </c>
      <c r="M22" s="70" t="s">
        <v>39</v>
      </c>
    </row>
    <row r="23" spans="1:13" ht="23.1" customHeight="1">
      <c r="B23" s="10" t="e" vm="11">
        <v>#VALUE!</v>
      </c>
      <c r="C23" s="3">
        <v>24219</v>
      </c>
      <c r="D23" s="4" t="s">
        <v>40</v>
      </c>
      <c r="E23" s="5">
        <v>12</v>
      </c>
      <c r="F23" s="6">
        <v>52.800000000000004</v>
      </c>
      <c r="G23" s="6">
        <f t="shared" si="0"/>
        <v>49.811320754716981</v>
      </c>
      <c r="H23" s="7">
        <v>0.06</v>
      </c>
      <c r="I23" s="8"/>
      <c r="J23" s="12">
        <f t="shared" si="1"/>
        <v>0</v>
      </c>
      <c r="K23" s="12">
        <f t="shared" si="2"/>
        <v>0</v>
      </c>
      <c r="L23" s="12" t="s">
        <v>17</v>
      </c>
      <c r="M23" s="70" t="s">
        <v>41</v>
      </c>
    </row>
    <row r="24" spans="1:13" ht="23.1" customHeight="1">
      <c r="B24" s="10" t="e" vm="12">
        <v>#VALUE!</v>
      </c>
      <c r="C24" s="3">
        <v>24220</v>
      </c>
      <c r="D24" s="4" t="s">
        <v>42</v>
      </c>
      <c r="E24" s="5">
        <v>12</v>
      </c>
      <c r="F24" s="6">
        <v>52.800000000000004</v>
      </c>
      <c r="G24" s="6">
        <f t="shared" si="0"/>
        <v>49.811320754716981</v>
      </c>
      <c r="H24" s="7">
        <v>0.06</v>
      </c>
      <c r="I24" s="8"/>
      <c r="J24" s="12">
        <f t="shared" si="1"/>
        <v>0</v>
      </c>
      <c r="K24" s="12">
        <f t="shared" si="2"/>
        <v>0</v>
      </c>
      <c r="L24" s="12" t="s">
        <v>17</v>
      </c>
      <c r="M24" s="70" t="s">
        <v>43</v>
      </c>
    </row>
    <row r="25" spans="1:13" ht="23.1" customHeight="1">
      <c r="B25" s="10" t="e" vm="13">
        <v>#VALUE!</v>
      </c>
      <c r="C25" s="3">
        <v>24221</v>
      </c>
      <c r="D25" s="4" t="s">
        <v>44</v>
      </c>
      <c r="E25" s="5">
        <v>12</v>
      </c>
      <c r="F25" s="6">
        <v>52.800000000000004</v>
      </c>
      <c r="G25" s="6">
        <f t="shared" si="0"/>
        <v>49.811320754716981</v>
      </c>
      <c r="H25" s="7">
        <v>0.06</v>
      </c>
      <c r="I25" s="8"/>
      <c r="J25" s="12">
        <f t="shared" si="1"/>
        <v>0</v>
      </c>
      <c r="K25" s="12">
        <f t="shared" si="2"/>
        <v>0</v>
      </c>
      <c r="L25" s="12" t="s">
        <v>17</v>
      </c>
      <c r="M25" s="70" t="s">
        <v>45</v>
      </c>
    </row>
    <row r="26" spans="1:13" ht="23.1" customHeight="1">
      <c r="B26" s="10" t="e" vm="14">
        <v>#VALUE!</v>
      </c>
      <c r="C26" s="3">
        <v>24230</v>
      </c>
      <c r="D26" s="4" t="s">
        <v>46</v>
      </c>
      <c r="E26" s="5">
        <v>12</v>
      </c>
      <c r="F26" s="6">
        <v>47.400000000000006</v>
      </c>
      <c r="G26" s="6">
        <f t="shared" si="0"/>
        <v>44.716981132075475</v>
      </c>
      <c r="H26" s="7">
        <v>0.06</v>
      </c>
      <c r="I26" s="8"/>
      <c r="J26" s="12">
        <f t="shared" si="1"/>
        <v>0</v>
      </c>
      <c r="K26" s="12">
        <f t="shared" si="2"/>
        <v>0</v>
      </c>
      <c r="L26" s="12" t="s">
        <v>17</v>
      </c>
      <c r="M26" s="70" t="s">
        <v>43</v>
      </c>
    </row>
    <row r="27" spans="1:13" ht="23.1" customHeight="1">
      <c r="B27" s="10" t="e" vm="15">
        <v>#VALUE!</v>
      </c>
      <c r="C27" s="3">
        <v>24231</v>
      </c>
      <c r="D27" s="4" t="s">
        <v>47</v>
      </c>
      <c r="E27" s="5">
        <v>12</v>
      </c>
      <c r="F27" s="6">
        <v>47.400000000000006</v>
      </c>
      <c r="G27" s="6">
        <f t="shared" si="0"/>
        <v>44.716981132075475</v>
      </c>
      <c r="H27" s="7">
        <v>0.06</v>
      </c>
      <c r="I27" s="8"/>
      <c r="J27" s="12">
        <f t="shared" si="1"/>
        <v>0</v>
      </c>
      <c r="K27" s="12">
        <f t="shared" si="2"/>
        <v>0</v>
      </c>
      <c r="L27" s="12" t="s">
        <v>17</v>
      </c>
      <c r="M27" s="70" t="s">
        <v>48</v>
      </c>
    </row>
    <row r="28" spans="1:13" ht="23.1" customHeight="1">
      <c r="B28" s="10" t="e" vm="16">
        <v>#VALUE!</v>
      </c>
      <c r="C28" s="3">
        <v>24232</v>
      </c>
      <c r="D28" s="4" t="s">
        <v>49</v>
      </c>
      <c r="E28" s="5">
        <v>12</v>
      </c>
      <c r="F28" s="6">
        <v>47.400000000000006</v>
      </c>
      <c r="G28" s="6">
        <f t="shared" si="0"/>
        <v>44.716981132075475</v>
      </c>
      <c r="H28" s="7">
        <v>0.06</v>
      </c>
      <c r="I28" s="8"/>
      <c r="J28" s="12">
        <f t="shared" si="1"/>
        <v>0</v>
      </c>
      <c r="K28" s="12">
        <f t="shared" si="2"/>
        <v>0</v>
      </c>
      <c r="L28" s="12" t="s">
        <v>17</v>
      </c>
      <c r="M28" s="70" t="s">
        <v>50</v>
      </c>
    </row>
    <row r="29" spans="1:13" ht="23.1" customHeight="1">
      <c r="B29" s="10" t="e" vm="17">
        <v>#VALUE!</v>
      </c>
      <c r="C29" s="3">
        <v>24233</v>
      </c>
      <c r="D29" s="4" t="s">
        <v>51</v>
      </c>
      <c r="E29" s="5">
        <v>12</v>
      </c>
      <c r="F29" s="6">
        <v>47.400000000000006</v>
      </c>
      <c r="G29" s="6">
        <f t="shared" si="0"/>
        <v>44.716981132075475</v>
      </c>
      <c r="H29" s="7">
        <v>0.06</v>
      </c>
      <c r="I29" s="8"/>
      <c r="J29" s="12">
        <f t="shared" si="1"/>
        <v>0</v>
      </c>
      <c r="K29" s="12">
        <f t="shared" si="2"/>
        <v>0</v>
      </c>
      <c r="L29" s="12" t="s">
        <v>17</v>
      </c>
      <c r="M29" s="70" t="s">
        <v>52</v>
      </c>
    </row>
    <row r="30" spans="1:13" ht="23.1" customHeight="1">
      <c r="B30" s="10" t="e" vm="18">
        <v>#VALUE!</v>
      </c>
      <c r="C30" s="3">
        <v>24240</v>
      </c>
      <c r="D30" s="4" t="s">
        <v>53</v>
      </c>
      <c r="E30" s="5">
        <v>12</v>
      </c>
      <c r="F30" s="6">
        <v>47.400000000000006</v>
      </c>
      <c r="G30" s="6">
        <f t="shared" si="0"/>
        <v>44.716981132075475</v>
      </c>
      <c r="H30" s="7">
        <v>0.06</v>
      </c>
      <c r="I30" s="8"/>
      <c r="J30" s="12">
        <f t="shared" si="1"/>
        <v>0</v>
      </c>
      <c r="K30" s="12">
        <f t="shared" si="2"/>
        <v>0</v>
      </c>
      <c r="L30" s="12" t="s">
        <v>17</v>
      </c>
      <c r="M30" s="70" t="s">
        <v>54</v>
      </c>
    </row>
    <row r="31" spans="1:13" ht="23.1" customHeight="1">
      <c r="B31" s="10" t="e" vm="19">
        <v>#VALUE!</v>
      </c>
      <c r="C31" s="3">
        <v>24286</v>
      </c>
      <c r="D31" s="4" t="s">
        <v>55</v>
      </c>
      <c r="E31" s="5">
        <v>20</v>
      </c>
      <c r="F31" s="6">
        <v>96</v>
      </c>
      <c r="G31" s="6">
        <f t="shared" si="0"/>
        <v>90.566037735849051</v>
      </c>
      <c r="H31" s="11">
        <v>0.06</v>
      </c>
      <c r="I31" s="8"/>
      <c r="J31" s="12">
        <f t="shared" si="1"/>
        <v>0</v>
      </c>
      <c r="K31" s="12">
        <f t="shared" si="2"/>
        <v>0</v>
      </c>
      <c r="L31" s="12" t="s">
        <v>17</v>
      </c>
      <c r="M31" s="70" t="s">
        <v>27</v>
      </c>
    </row>
    <row r="32" spans="1:13" ht="23.1" customHeight="1">
      <c r="B32" s="10" t="e" vm="20">
        <v>#VALUE!</v>
      </c>
      <c r="C32" s="3">
        <v>24291</v>
      </c>
      <c r="D32" s="4" t="s">
        <v>56</v>
      </c>
      <c r="E32" s="5">
        <v>20</v>
      </c>
      <c r="F32" s="24">
        <v>105</v>
      </c>
      <c r="G32" s="6">
        <f t="shared" si="0"/>
        <v>99.056603773584897</v>
      </c>
      <c r="H32" s="7">
        <v>0.06</v>
      </c>
      <c r="I32" s="8"/>
      <c r="J32" s="12">
        <f t="shared" si="1"/>
        <v>0</v>
      </c>
      <c r="K32" s="12">
        <f t="shared" si="2"/>
        <v>0</v>
      </c>
      <c r="L32" s="12" t="s">
        <v>17</v>
      </c>
      <c r="M32" s="70" t="s">
        <v>57</v>
      </c>
    </row>
    <row r="33" spans="1:13" ht="23.1" customHeight="1">
      <c r="B33" s="98" t="e" vm="21">
        <v>#VALUE!</v>
      </c>
      <c r="C33" s="99">
        <v>83014</v>
      </c>
      <c r="D33" s="100" t="s">
        <v>58</v>
      </c>
      <c r="E33" s="5">
        <v>10</v>
      </c>
      <c r="F33" s="97">
        <v>39</v>
      </c>
      <c r="G33" s="6">
        <f t="shared" si="0"/>
        <v>36.79245283018868</v>
      </c>
      <c r="H33" s="7">
        <v>0.06</v>
      </c>
      <c r="I33" s="8"/>
      <c r="J33" s="12">
        <f t="shared" si="1"/>
        <v>0</v>
      </c>
      <c r="K33" s="12">
        <f t="shared" si="2"/>
        <v>0</v>
      </c>
      <c r="L33" s="12" t="s">
        <v>59</v>
      </c>
      <c r="M33" s="70" t="s">
        <v>60</v>
      </c>
    </row>
    <row r="34" spans="1:13" ht="23.1" customHeight="1">
      <c r="B34" s="101" t="e" vm="22">
        <v>#VALUE!</v>
      </c>
      <c r="C34" s="99">
        <v>83015</v>
      </c>
      <c r="D34" s="100" t="s">
        <v>61</v>
      </c>
      <c r="E34" s="5">
        <v>10</v>
      </c>
      <c r="F34" s="97">
        <v>39</v>
      </c>
      <c r="G34" s="6">
        <f t="shared" si="0"/>
        <v>36.79245283018868</v>
      </c>
      <c r="H34" s="7">
        <v>0.06</v>
      </c>
      <c r="I34" s="8"/>
      <c r="J34" s="12">
        <f t="shared" si="1"/>
        <v>0</v>
      </c>
      <c r="K34" s="12">
        <f t="shared" si="2"/>
        <v>0</v>
      </c>
      <c r="L34" s="12" t="s">
        <v>59</v>
      </c>
      <c r="M34" s="70" t="s">
        <v>60</v>
      </c>
    </row>
    <row r="35" spans="1:13" ht="23.1" customHeight="1">
      <c r="B35" s="101" t="e" vm="23">
        <v>#VALUE!</v>
      </c>
      <c r="C35" s="99">
        <v>83016</v>
      </c>
      <c r="D35" s="100" t="s">
        <v>62</v>
      </c>
      <c r="E35" s="5">
        <v>10</v>
      </c>
      <c r="F35" s="97">
        <v>39</v>
      </c>
      <c r="G35" s="6">
        <f t="shared" si="0"/>
        <v>36.79245283018868</v>
      </c>
      <c r="H35" s="7">
        <v>0.06</v>
      </c>
      <c r="I35" s="8"/>
      <c r="J35" s="12">
        <f t="shared" si="1"/>
        <v>0</v>
      </c>
      <c r="K35" s="12">
        <f t="shared" si="2"/>
        <v>0</v>
      </c>
      <c r="L35" s="12" t="s">
        <v>59</v>
      </c>
      <c r="M35" s="70" t="s">
        <v>60</v>
      </c>
    </row>
    <row r="36" spans="1:13" ht="23.1" customHeight="1">
      <c r="B36" s="101" t="e" vm="24">
        <v>#VALUE!</v>
      </c>
      <c r="C36" s="99">
        <v>83017</v>
      </c>
      <c r="D36" s="100" t="s">
        <v>63</v>
      </c>
      <c r="E36" s="5">
        <v>10</v>
      </c>
      <c r="F36" s="97">
        <v>39</v>
      </c>
      <c r="G36" s="6">
        <f t="shared" si="0"/>
        <v>36.79245283018868</v>
      </c>
      <c r="H36" s="7">
        <v>0.06</v>
      </c>
      <c r="I36" s="8"/>
      <c r="J36" s="12">
        <f t="shared" si="1"/>
        <v>0</v>
      </c>
      <c r="K36" s="12">
        <f t="shared" si="2"/>
        <v>0</v>
      </c>
      <c r="L36" s="12" t="s">
        <v>59</v>
      </c>
      <c r="M36" s="70" t="s">
        <v>60</v>
      </c>
    </row>
    <row r="37" spans="1:13" ht="14.45" customHeight="1">
      <c r="A37" s="25"/>
      <c r="B37" s="26" t="s">
        <v>64</v>
      </c>
      <c r="C37" s="23"/>
      <c r="D37" s="23"/>
      <c r="E37" s="27"/>
      <c r="F37" s="28"/>
      <c r="G37" s="28"/>
      <c r="H37" s="27"/>
      <c r="I37" s="23"/>
      <c r="J37" s="23"/>
      <c r="K37" s="20"/>
      <c r="L37" s="20"/>
      <c r="M37" s="69"/>
    </row>
    <row r="38" spans="1:13" ht="23.1" customHeight="1">
      <c r="B38" s="2" t="e" vm="25">
        <v>#VALUE!</v>
      </c>
      <c r="C38" s="3">
        <v>24534</v>
      </c>
      <c r="D38" s="4" t="s">
        <v>65</v>
      </c>
      <c r="E38" s="5">
        <v>6</v>
      </c>
      <c r="F38" s="6">
        <f>4.4*6</f>
        <v>26.400000000000002</v>
      </c>
      <c r="G38" s="6">
        <f t="shared" si="0"/>
        <v>24.90566037735849</v>
      </c>
      <c r="H38" s="7">
        <v>0.06</v>
      </c>
      <c r="I38" s="8"/>
      <c r="J38" s="12">
        <f t="shared" si="1"/>
        <v>0</v>
      </c>
      <c r="K38" s="12">
        <f t="shared" si="2"/>
        <v>0</v>
      </c>
      <c r="L38" s="12" t="s">
        <v>59</v>
      </c>
      <c r="M38" s="70" t="s">
        <v>66</v>
      </c>
    </row>
    <row r="39" spans="1:13" ht="23.1" customHeight="1">
      <c r="B39" s="2" t="e" vm="26">
        <v>#VALUE!</v>
      </c>
      <c r="C39" s="3">
        <v>24553</v>
      </c>
      <c r="D39" s="4" t="s">
        <v>67</v>
      </c>
      <c r="E39" s="5">
        <v>10</v>
      </c>
      <c r="F39" s="6">
        <v>83.5</v>
      </c>
      <c r="G39" s="6">
        <f t="shared" si="0"/>
        <v>78.773584905660371</v>
      </c>
      <c r="H39" s="7">
        <v>0.06</v>
      </c>
      <c r="I39" s="8"/>
      <c r="J39" s="12">
        <f t="shared" si="1"/>
        <v>0</v>
      </c>
      <c r="K39" s="12">
        <f t="shared" si="2"/>
        <v>0</v>
      </c>
      <c r="L39" s="12" t="s">
        <v>17</v>
      </c>
      <c r="M39" s="70" t="s">
        <v>68</v>
      </c>
    </row>
    <row r="40" spans="1:13" ht="23.1" customHeight="1">
      <c r="B40" s="2" t="e" vm="27">
        <v>#VALUE!</v>
      </c>
      <c r="C40" s="3">
        <v>24532</v>
      </c>
      <c r="D40" s="4" t="s">
        <v>69</v>
      </c>
      <c r="E40" s="5">
        <v>6</v>
      </c>
      <c r="F40" s="6">
        <v>28.5</v>
      </c>
      <c r="G40" s="6">
        <f t="shared" si="0"/>
        <v>26.886792452830186</v>
      </c>
      <c r="H40" s="7">
        <v>0.06</v>
      </c>
      <c r="I40" s="8"/>
      <c r="J40" s="12">
        <f t="shared" si="1"/>
        <v>0</v>
      </c>
      <c r="K40" s="12">
        <f t="shared" si="2"/>
        <v>0</v>
      </c>
      <c r="L40" s="12" t="s">
        <v>17</v>
      </c>
      <c r="M40" s="70" t="s">
        <v>50</v>
      </c>
    </row>
    <row r="41" spans="1:13" ht="23.1" customHeight="1">
      <c r="B41" s="2" t="e" vm="28">
        <v>#VALUE!</v>
      </c>
      <c r="C41" s="3">
        <v>24541</v>
      </c>
      <c r="D41" s="4" t="s">
        <v>70</v>
      </c>
      <c r="E41" s="5">
        <v>6</v>
      </c>
      <c r="F41" s="6">
        <f>4.4*6</f>
        <v>26.400000000000002</v>
      </c>
      <c r="G41" s="6">
        <f t="shared" si="0"/>
        <v>24.90566037735849</v>
      </c>
      <c r="H41" s="7">
        <v>0.06</v>
      </c>
      <c r="I41" s="8"/>
      <c r="J41" s="12">
        <f t="shared" si="1"/>
        <v>0</v>
      </c>
      <c r="K41" s="12">
        <f t="shared" si="2"/>
        <v>0</v>
      </c>
      <c r="L41" s="12" t="s">
        <v>59</v>
      </c>
      <c r="M41" s="70" t="s">
        <v>71</v>
      </c>
    </row>
    <row r="42" spans="1:13" ht="23.1" customHeight="1">
      <c r="B42" s="2" t="e" vm="29">
        <v>#VALUE!</v>
      </c>
      <c r="C42" s="3">
        <v>88489</v>
      </c>
      <c r="D42" s="4" t="s">
        <v>72</v>
      </c>
      <c r="E42" s="5">
        <v>6</v>
      </c>
      <c r="F42" s="6">
        <f>4.65*6</f>
        <v>27.900000000000002</v>
      </c>
      <c r="G42" s="6">
        <f t="shared" si="0"/>
        <v>26.320754716981131</v>
      </c>
      <c r="H42" s="7">
        <v>0.06</v>
      </c>
      <c r="I42" s="8"/>
      <c r="J42" s="12">
        <f t="shared" si="1"/>
        <v>0</v>
      </c>
      <c r="K42" s="12">
        <f t="shared" si="2"/>
        <v>0</v>
      </c>
      <c r="L42" s="12" t="s">
        <v>59</v>
      </c>
      <c r="M42" s="70" t="s">
        <v>73</v>
      </c>
    </row>
    <row r="43" spans="1:13" ht="23.1" customHeight="1">
      <c r="B43" s="2" t="e" vm="30">
        <v>#VALUE!</v>
      </c>
      <c r="C43" s="3">
        <v>24561</v>
      </c>
      <c r="D43" s="4" t="s">
        <v>74</v>
      </c>
      <c r="E43" s="5">
        <v>12</v>
      </c>
      <c r="F43" s="6">
        <v>131.39999999999998</v>
      </c>
      <c r="G43" s="6">
        <f t="shared" si="0"/>
        <v>123.96226415094337</v>
      </c>
      <c r="H43" s="7">
        <v>0.06</v>
      </c>
      <c r="I43" s="8"/>
      <c r="J43" s="12">
        <f t="shared" si="1"/>
        <v>0</v>
      </c>
      <c r="K43" s="12">
        <f t="shared" si="2"/>
        <v>0</v>
      </c>
      <c r="L43" s="12" t="s">
        <v>17</v>
      </c>
      <c r="M43" s="70" t="s">
        <v>71</v>
      </c>
    </row>
    <row r="44" spans="1:13" ht="23.1" customHeight="1">
      <c r="B44" s="2" t="e" vm="31">
        <v>#VALUE!</v>
      </c>
      <c r="C44" s="3">
        <v>24551</v>
      </c>
      <c r="D44" s="4" t="s">
        <v>75</v>
      </c>
      <c r="E44" s="5">
        <v>6</v>
      </c>
      <c r="F44" s="6">
        <v>77.699999999999989</v>
      </c>
      <c r="G44" s="6">
        <f t="shared" si="0"/>
        <v>73.301886792452819</v>
      </c>
      <c r="H44" s="7">
        <v>0.06</v>
      </c>
      <c r="I44" s="8"/>
      <c r="J44" s="12">
        <f t="shared" si="1"/>
        <v>0</v>
      </c>
      <c r="K44" s="12">
        <f t="shared" si="2"/>
        <v>0</v>
      </c>
      <c r="L44" s="12" t="s">
        <v>17</v>
      </c>
      <c r="M44" s="70" t="s">
        <v>76</v>
      </c>
    </row>
    <row r="45" spans="1:13" ht="23.1" customHeight="1">
      <c r="B45" s="2" t="e" vm="32">
        <v>#VALUE!</v>
      </c>
      <c r="C45" s="3" t="s">
        <v>77</v>
      </c>
      <c r="D45" s="4" t="s">
        <v>78</v>
      </c>
      <c r="E45" s="5">
        <v>1</v>
      </c>
      <c r="F45" s="6">
        <v>97</v>
      </c>
      <c r="G45" s="6">
        <f t="shared" si="0"/>
        <v>91.50943396226414</v>
      </c>
      <c r="H45" s="7">
        <v>0.06</v>
      </c>
      <c r="I45" s="8"/>
      <c r="J45" s="12">
        <f t="shared" si="1"/>
        <v>0</v>
      </c>
      <c r="K45" s="12">
        <f t="shared" si="2"/>
        <v>0</v>
      </c>
      <c r="L45" s="12" t="s">
        <v>17</v>
      </c>
      <c r="M45" s="70" t="s">
        <v>79</v>
      </c>
    </row>
    <row r="46" spans="1:13" ht="23.1" customHeight="1">
      <c r="B46" s="2" t="e" vm="33">
        <v>#VALUE!</v>
      </c>
      <c r="C46" s="3" t="s">
        <v>80</v>
      </c>
      <c r="D46" s="4" t="s">
        <v>81</v>
      </c>
      <c r="E46" s="5">
        <v>1</v>
      </c>
      <c r="F46" s="6">
        <v>94</v>
      </c>
      <c r="G46" s="6">
        <f t="shared" si="0"/>
        <v>88.679245283018858</v>
      </c>
      <c r="H46" s="7">
        <v>0.06</v>
      </c>
      <c r="I46" s="8"/>
      <c r="J46" s="12">
        <f t="shared" si="1"/>
        <v>0</v>
      </c>
      <c r="K46" s="12">
        <f t="shared" si="2"/>
        <v>0</v>
      </c>
      <c r="L46" s="12" t="s">
        <v>17</v>
      </c>
      <c r="M46" s="70" t="s">
        <v>79</v>
      </c>
    </row>
    <row r="47" spans="1:13" ht="23.1" customHeight="1">
      <c r="B47" s="2" t="e" vm="34">
        <v>#VALUE!</v>
      </c>
      <c r="C47" s="3">
        <v>88479</v>
      </c>
      <c r="D47" s="4" t="s">
        <v>82</v>
      </c>
      <c r="E47" s="5">
        <v>6</v>
      </c>
      <c r="F47" s="6">
        <f>4.5*6</f>
        <v>27</v>
      </c>
      <c r="G47" s="6">
        <f t="shared" si="0"/>
        <v>25.471698113207545</v>
      </c>
      <c r="H47" s="7">
        <v>0.06</v>
      </c>
      <c r="I47" s="8"/>
      <c r="J47" s="12">
        <f t="shared" si="1"/>
        <v>0</v>
      </c>
      <c r="K47" s="12">
        <f t="shared" si="2"/>
        <v>0</v>
      </c>
      <c r="L47" s="12" t="s">
        <v>59</v>
      </c>
      <c r="M47" s="70" t="s">
        <v>83</v>
      </c>
    </row>
    <row r="48" spans="1:13" ht="23.1" customHeight="1">
      <c r="B48" s="2" t="e" vm="35">
        <v>#VALUE!</v>
      </c>
      <c r="C48" s="3">
        <v>88388</v>
      </c>
      <c r="D48" s="4" t="s">
        <v>84</v>
      </c>
      <c r="E48" s="5">
        <v>6</v>
      </c>
      <c r="F48" s="6">
        <f>4.65*6</f>
        <v>27.900000000000002</v>
      </c>
      <c r="G48" s="6">
        <f t="shared" si="0"/>
        <v>26.320754716981131</v>
      </c>
      <c r="H48" s="7">
        <v>0.06</v>
      </c>
      <c r="I48" s="8"/>
      <c r="J48" s="12">
        <f t="shared" si="1"/>
        <v>0</v>
      </c>
      <c r="K48" s="12">
        <f t="shared" si="2"/>
        <v>0</v>
      </c>
      <c r="L48" s="12" t="s">
        <v>59</v>
      </c>
      <c r="M48" s="70" t="s">
        <v>71</v>
      </c>
    </row>
    <row r="49" spans="1:195" s="37" customFormat="1" ht="14.45" customHeight="1">
      <c r="A49" s="29"/>
      <c r="B49" s="30"/>
      <c r="C49" s="31"/>
      <c r="D49" s="32" t="s">
        <v>85</v>
      </c>
      <c r="E49" s="33"/>
      <c r="F49" s="34"/>
      <c r="G49" s="34"/>
      <c r="H49" s="33"/>
      <c r="I49" s="35">
        <f>SUM(I10:I17,I19:I36,I38:I48)</f>
        <v>0</v>
      </c>
      <c r="J49" s="36">
        <f t="shared" ref="J49:K49" si="3">SUM(J10:J17,J19:J36,J38:J48)</f>
        <v>0</v>
      </c>
      <c r="K49" s="36">
        <f t="shared" si="3"/>
        <v>0</v>
      </c>
      <c r="L49" s="36"/>
      <c r="M49" s="71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  <c r="EO49" s="77"/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7"/>
      <c r="FA49" s="77"/>
      <c r="FB49" s="77"/>
      <c r="FC49" s="77"/>
      <c r="FD49" s="77"/>
      <c r="FE49" s="77"/>
      <c r="FF49" s="77"/>
      <c r="FG49" s="77"/>
      <c r="FH49" s="77"/>
      <c r="FI49" s="77"/>
      <c r="FJ49" s="77"/>
      <c r="FK49" s="77"/>
      <c r="FL49" s="77"/>
      <c r="FM49" s="77"/>
      <c r="FN49" s="77"/>
      <c r="FO49" s="77"/>
      <c r="FP49" s="77"/>
      <c r="FQ49" s="77"/>
      <c r="FR49" s="77"/>
      <c r="FS49" s="77"/>
      <c r="FT49" s="77"/>
      <c r="FU49" s="77"/>
      <c r="FV49" s="77"/>
      <c r="FW49" s="77"/>
      <c r="FX49" s="77"/>
      <c r="FY49" s="77"/>
      <c r="FZ49" s="77"/>
      <c r="GA49" s="77"/>
      <c r="GB49" s="77"/>
      <c r="GC49" s="77"/>
      <c r="GD49" s="77"/>
      <c r="GE49" s="77"/>
      <c r="GF49" s="77"/>
      <c r="GG49" s="77"/>
      <c r="GH49" s="77"/>
      <c r="GI49" s="77"/>
      <c r="GJ49" s="77"/>
      <c r="GK49" s="77"/>
      <c r="GL49" s="77"/>
      <c r="GM49" s="77"/>
    </row>
    <row r="50" spans="1:195" ht="14.45" customHeight="1">
      <c r="A50" s="38"/>
      <c r="B50" s="39" t="s">
        <v>86</v>
      </c>
      <c r="C50" s="40"/>
      <c r="D50" s="40"/>
      <c r="E50" s="41"/>
      <c r="F50" s="42"/>
      <c r="G50" s="42"/>
      <c r="H50" s="41"/>
      <c r="I50" s="40"/>
      <c r="J50" s="40"/>
      <c r="K50" s="43"/>
      <c r="L50" s="43"/>
      <c r="M50" s="72"/>
    </row>
    <row r="51" spans="1:195" ht="14.45" customHeight="1">
      <c r="A51" s="25"/>
      <c r="B51" s="26" t="s">
        <v>87</v>
      </c>
      <c r="C51" s="23"/>
      <c r="D51" s="23"/>
      <c r="E51" s="27"/>
      <c r="F51" s="28"/>
      <c r="G51" s="28"/>
      <c r="H51" s="27"/>
      <c r="I51" s="23"/>
      <c r="J51" s="23"/>
      <c r="K51" s="20"/>
      <c r="L51" s="20"/>
      <c r="M51" s="69"/>
    </row>
    <row r="52" spans="1:195" ht="23.1" customHeight="1">
      <c r="B52" s="2" t="e" vm="36">
        <v>#VALUE!</v>
      </c>
      <c r="C52" s="3">
        <v>25300</v>
      </c>
      <c r="D52" s="4" t="s">
        <v>88</v>
      </c>
      <c r="E52" s="5">
        <v>24</v>
      </c>
      <c r="F52" s="6">
        <v>42</v>
      </c>
      <c r="G52" s="6">
        <f t="shared" si="0"/>
        <v>39.622641509433961</v>
      </c>
      <c r="H52" s="7">
        <v>0.06</v>
      </c>
      <c r="I52" s="8"/>
      <c r="J52" s="12">
        <f t="shared" ref="J52:J102" si="4">I52*G52</f>
        <v>0</v>
      </c>
      <c r="K52" s="12">
        <f t="shared" si="2"/>
        <v>0</v>
      </c>
      <c r="L52" s="12" t="s">
        <v>17</v>
      </c>
      <c r="M52" s="70" t="s">
        <v>89</v>
      </c>
    </row>
    <row r="53" spans="1:195" ht="23.1" customHeight="1">
      <c r="B53" s="2" t="e" vm="37">
        <v>#VALUE!</v>
      </c>
      <c r="C53" s="3">
        <v>25301</v>
      </c>
      <c r="D53" s="4" t="s">
        <v>90</v>
      </c>
      <c r="E53" s="5">
        <v>24</v>
      </c>
      <c r="F53" s="6">
        <v>42</v>
      </c>
      <c r="G53" s="6">
        <f t="shared" si="0"/>
        <v>39.622641509433961</v>
      </c>
      <c r="H53" s="7">
        <v>0.06</v>
      </c>
      <c r="I53" s="8"/>
      <c r="J53" s="12">
        <f t="shared" si="4"/>
        <v>0</v>
      </c>
      <c r="K53" s="12">
        <f t="shared" si="2"/>
        <v>0</v>
      </c>
      <c r="L53" s="12" t="s">
        <v>17</v>
      </c>
      <c r="M53" s="70" t="s">
        <v>91</v>
      </c>
    </row>
    <row r="54" spans="1:195" ht="23.1" customHeight="1">
      <c r="B54" s="2" t="e" vm="38">
        <v>#VALUE!</v>
      </c>
      <c r="C54" s="3">
        <v>25302</v>
      </c>
      <c r="D54" s="4" t="s">
        <v>92</v>
      </c>
      <c r="E54" s="5">
        <v>45</v>
      </c>
      <c r="F54" s="6">
        <v>27</v>
      </c>
      <c r="G54" s="6">
        <f t="shared" si="0"/>
        <v>25.471698113207545</v>
      </c>
      <c r="H54" s="11">
        <v>0.06</v>
      </c>
      <c r="I54" s="8"/>
      <c r="J54" s="12">
        <f t="shared" si="4"/>
        <v>0</v>
      </c>
      <c r="K54" s="12">
        <f t="shared" si="2"/>
        <v>0</v>
      </c>
      <c r="L54" s="12" t="s">
        <v>17</v>
      </c>
      <c r="M54" s="70" t="s">
        <v>93</v>
      </c>
    </row>
    <row r="55" spans="1:195" ht="23.1" customHeight="1">
      <c r="B55" s="2" t="e" vm="39">
        <v>#VALUE!</v>
      </c>
      <c r="C55" s="3">
        <v>25310</v>
      </c>
      <c r="D55" s="4" t="s">
        <v>94</v>
      </c>
      <c r="E55" s="5">
        <v>35</v>
      </c>
      <c r="F55" s="6">
        <v>24.5</v>
      </c>
      <c r="G55" s="6">
        <f t="shared" si="0"/>
        <v>23.113207547169811</v>
      </c>
      <c r="H55" s="7">
        <v>0.06</v>
      </c>
      <c r="I55" s="8"/>
      <c r="J55" s="12">
        <f t="shared" si="4"/>
        <v>0</v>
      </c>
      <c r="K55" s="12">
        <f t="shared" si="2"/>
        <v>0</v>
      </c>
      <c r="L55" s="12" t="s">
        <v>17</v>
      </c>
      <c r="M55" s="70" t="s">
        <v>95</v>
      </c>
    </row>
    <row r="56" spans="1:195" ht="23.1" customHeight="1">
      <c r="B56" s="2" t="e" vm="40">
        <v>#VALUE!</v>
      </c>
      <c r="C56" s="3">
        <v>25314</v>
      </c>
      <c r="D56" s="4" t="s">
        <v>96</v>
      </c>
      <c r="E56" s="5">
        <v>28</v>
      </c>
      <c r="F56" s="6">
        <v>50.4</v>
      </c>
      <c r="G56" s="6">
        <f t="shared" si="0"/>
        <v>47.547169811320749</v>
      </c>
      <c r="H56" s="7">
        <v>0.06</v>
      </c>
      <c r="I56" s="8"/>
      <c r="J56" s="12">
        <f t="shared" si="4"/>
        <v>0</v>
      </c>
      <c r="K56" s="12">
        <f t="shared" si="2"/>
        <v>0</v>
      </c>
      <c r="L56" s="12" t="s">
        <v>17</v>
      </c>
      <c r="M56" s="70" t="s">
        <v>97</v>
      </c>
    </row>
    <row r="57" spans="1:195" ht="23.1" customHeight="1">
      <c r="B57" s="2" t="e" vm="41">
        <v>#VALUE!</v>
      </c>
      <c r="C57" s="3">
        <v>25315</v>
      </c>
      <c r="D57" s="4" t="s">
        <v>98</v>
      </c>
      <c r="E57" s="5">
        <v>28</v>
      </c>
      <c r="F57" s="6">
        <v>50.4</v>
      </c>
      <c r="G57" s="6">
        <f t="shared" si="0"/>
        <v>47.547169811320749</v>
      </c>
      <c r="H57" s="7">
        <v>0.06</v>
      </c>
      <c r="I57" s="8"/>
      <c r="J57" s="12">
        <f t="shared" si="4"/>
        <v>0</v>
      </c>
      <c r="K57" s="12">
        <f t="shared" si="2"/>
        <v>0</v>
      </c>
      <c r="L57" s="12" t="s">
        <v>17</v>
      </c>
      <c r="M57" s="70" t="s">
        <v>99</v>
      </c>
    </row>
    <row r="58" spans="1:195" ht="23.1" customHeight="1">
      <c r="B58" s="2" t="e" vm="42">
        <v>#VALUE!</v>
      </c>
      <c r="C58" s="3">
        <v>25317</v>
      </c>
      <c r="D58" s="4" t="s">
        <v>100</v>
      </c>
      <c r="E58" s="5">
        <v>45</v>
      </c>
      <c r="F58" s="6">
        <v>29.25</v>
      </c>
      <c r="G58" s="6">
        <f t="shared" si="0"/>
        <v>27.59433962264151</v>
      </c>
      <c r="H58" s="7">
        <v>0.06</v>
      </c>
      <c r="I58" s="8"/>
      <c r="J58" s="12">
        <f t="shared" si="4"/>
        <v>0</v>
      </c>
      <c r="K58" s="12">
        <f t="shared" si="2"/>
        <v>0</v>
      </c>
      <c r="L58" s="12" t="s">
        <v>17</v>
      </c>
      <c r="M58" s="70" t="s">
        <v>101</v>
      </c>
    </row>
    <row r="59" spans="1:195" ht="23.1" customHeight="1">
      <c r="B59" s="2" t="e" vm="43">
        <v>#VALUE!</v>
      </c>
      <c r="C59" s="3">
        <v>26489</v>
      </c>
      <c r="D59" s="4" t="s">
        <v>102</v>
      </c>
      <c r="E59" s="5">
        <v>9</v>
      </c>
      <c r="F59" s="6">
        <v>20.7</v>
      </c>
      <c r="G59" s="6">
        <f t="shared" si="0"/>
        <v>19.528301886792452</v>
      </c>
      <c r="H59" s="11">
        <v>0.06</v>
      </c>
      <c r="I59" s="8"/>
      <c r="J59" s="12">
        <f t="shared" si="4"/>
        <v>0</v>
      </c>
      <c r="K59" s="12">
        <f t="shared" si="2"/>
        <v>0</v>
      </c>
      <c r="L59" s="12" t="s">
        <v>17</v>
      </c>
      <c r="M59" s="70" t="s">
        <v>103</v>
      </c>
    </row>
    <row r="60" spans="1:195" ht="23.1" customHeight="1">
      <c r="B60" s="2" t="e" vm="44">
        <v>#VALUE!</v>
      </c>
      <c r="C60" s="3">
        <v>47910</v>
      </c>
      <c r="D60" s="4" t="s">
        <v>104</v>
      </c>
      <c r="E60" s="5">
        <v>6</v>
      </c>
      <c r="F60" s="6">
        <f>4.95*6</f>
        <v>29.700000000000003</v>
      </c>
      <c r="G60" s="6">
        <f t="shared" si="0"/>
        <v>28.018867924528305</v>
      </c>
      <c r="H60" s="7">
        <v>0.06</v>
      </c>
      <c r="I60" s="8"/>
      <c r="J60" s="12">
        <f t="shared" si="4"/>
        <v>0</v>
      </c>
      <c r="K60" s="12">
        <f t="shared" si="2"/>
        <v>0</v>
      </c>
      <c r="L60" s="12" t="s">
        <v>105</v>
      </c>
      <c r="M60" s="70" t="s">
        <v>106</v>
      </c>
    </row>
    <row r="61" spans="1:195" ht="23.1" customHeight="1">
      <c r="B61" s="2" t="e" vm="45">
        <v>#VALUE!</v>
      </c>
      <c r="C61" s="3">
        <v>25012</v>
      </c>
      <c r="D61" s="4" t="s">
        <v>107</v>
      </c>
      <c r="E61" s="5">
        <v>1</v>
      </c>
      <c r="F61" s="6">
        <v>14.9</v>
      </c>
      <c r="G61" s="6">
        <f t="shared" si="0"/>
        <v>14.056603773584905</v>
      </c>
      <c r="H61" s="7">
        <v>0.06</v>
      </c>
      <c r="I61" s="8"/>
      <c r="J61" s="12">
        <f t="shared" si="4"/>
        <v>0</v>
      </c>
      <c r="K61" s="12">
        <f t="shared" si="2"/>
        <v>0</v>
      </c>
      <c r="L61" s="12" t="s">
        <v>17</v>
      </c>
      <c r="M61" s="70" t="s">
        <v>108</v>
      </c>
    </row>
    <row r="62" spans="1:195" ht="23.1" customHeight="1">
      <c r="B62" s="2" t="e" vm="46">
        <v>#VALUE!</v>
      </c>
      <c r="C62" s="3">
        <v>25011</v>
      </c>
      <c r="D62" s="4" t="s">
        <v>109</v>
      </c>
      <c r="E62" s="5">
        <v>9</v>
      </c>
      <c r="F62" s="6">
        <v>49.05</v>
      </c>
      <c r="G62" s="6">
        <f t="shared" si="0"/>
        <v>46.273584905660371</v>
      </c>
      <c r="H62" s="7">
        <v>0.06</v>
      </c>
      <c r="I62" s="8"/>
      <c r="J62" s="12">
        <f t="shared" si="4"/>
        <v>0</v>
      </c>
      <c r="K62" s="12">
        <f t="shared" si="2"/>
        <v>0</v>
      </c>
      <c r="L62" s="12" t="s">
        <v>17</v>
      </c>
      <c r="M62" s="70" t="s">
        <v>110</v>
      </c>
    </row>
    <row r="63" spans="1:195" ht="23.1" customHeight="1">
      <c r="B63" s="2" t="e" vm="47">
        <v>#VALUE!</v>
      </c>
      <c r="C63" s="3">
        <v>47904</v>
      </c>
      <c r="D63" s="4" t="s">
        <v>111</v>
      </c>
      <c r="E63" s="5">
        <v>1</v>
      </c>
      <c r="F63" s="6">
        <v>5.2</v>
      </c>
      <c r="G63" s="6">
        <f t="shared" si="0"/>
        <v>4.9056603773584904</v>
      </c>
      <c r="H63" s="11">
        <v>0.06</v>
      </c>
      <c r="I63" s="8"/>
      <c r="J63" s="12">
        <f t="shared" si="4"/>
        <v>0</v>
      </c>
      <c r="K63" s="12">
        <f t="shared" si="2"/>
        <v>0</v>
      </c>
      <c r="L63" s="12" t="s">
        <v>105</v>
      </c>
      <c r="M63" s="70" t="s">
        <v>112</v>
      </c>
    </row>
    <row r="64" spans="1:195" ht="23.1" customHeight="1">
      <c r="B64" s="2" t="e" vm="48">
        <v>#VALUE!</v>
      </c>
      <c r="C64" s="3">
        <v>47905</v>
      </c>
      <c r="D64" s="4" t="s">
        <v>113</v>
      </c>
      <c r="E64" s="5">
        <v>1</v>
      </c>
      <c r="F64" s="6">
        <v>5.2</v>
      </c>
      <c r="G64" s="6">
        <f t="shared" si="0"/>
        <v>4.9056603773584904</v>
      </c>
      <c r="H64" s="7">
        <v>0.06</v>
      </c>
      <c r="I64" s="8"/>
      <c r="J64" s="12">
        <f t="shared" si="4"/>
        <v>0</v>
      </c>
      <c r="K64" s="12">
        <f t="shared" si="2"/>
        <v>0</v>
      </c>
      <c r="L64" s="12" t="s">
        <v>105</v>
      </c>
      <c r="M64" s="70" t="s">
        <v>114</v>
      </c>
    </row>
    <row r="65" spans="2:13" ht="23.1" customHeight="1">
      <c r="B65" s="2" t="e" vm="49">
        <v>#VALUE!</v>
      </c>
      <c r="C65" s="3">
        <v>47916</v>
      </c>
      <c r="D65" s="4" t="s">
        <v>115</v>
      </c>
      <c r="E65" s="5">
        <v>1</v>
      </c>
      <c r="F65" s="6">
        <v>5.2</v>
      </c>
      <c r="G65" s="6">
        <f t="shared" si="0"/>
        <v>4.9056603773584904</v>
      </c>
      <c r="H65" s="7">
        <v>0.06</v>
      </c>
      <c r="I65" s="8"/>
      <c r="J65" s="12">
        <f t="shared" si="4"/>
        <v>0</v>
      </c>
      <c r="K65" s="12">
        <f t="shared" si="2"/>
        <v>0</v>
      </c>
      <c r="L65" s="12" t="s">
        <v>105</v>
      </c>
      <c r="M65" s="70" t="s">
        <v>116</v>
      </c>
    </row>
    <row r="66" spans="2:13" ht="23.1" customHeight="1">
      <c r="B66" s="2" t="e" vm="50">
        <v>#VALUE!</v>
      </c>
      <c r="C66" s="3">
        <v>47969</v>
      </c>
      <c r="D66" s="4" t="s">
        <v>117</v>
      </c>
      <c r="E66" s="5">
        <v>1</v>
      </c>
      <c r="F66" s="6">
        <v>5.2</v>
      </c>
      <c r="G66" s="6">
        <f t="shared" si="0"/>
        <v>4.9056603773584904</v>
      </c>
      <c r="H66" s="7">
        <v>0.06</v>
      </c>
      <c r="I66" s="8"/>
      <c r="J66" s="12">
        <f t="shared" si="4"/>
        <v>0</v>
      </c>
      <c r="K66" s="12">
        <f t="shared" si="2"/>
        <v>0</v>
      </c>
      <c r="L66" s="12" t="s">
        <v>105</v>
      </c>
      <c r="M66" s="70" t="s">
        <v>116</v>
      </c>
    </row>
    <row r="67" spans="2:13" ht="23.1" customHeight="1">
      <c r="B67" s="2" t="e" vm="51">
        <v>#VALUE!</v>
      </c>
      <c r="C67" s="3">
        <v>47971</v>
      </c>
      <c r="D67" s="4" t="s">
        <v>118</v>
      </c>
      <c r="E67" s="5">
        <v>1</v>
      </c>
      <c r="F67" s="6">
        <v>4.75</v>
      </c>
      <c r="G67" s="6">
        <f t="shared" si="0"/>
        <v>4.4811320754716979</v>
      </c>
      <c r="H67" s="7">
        <v>0.06</v>
      </c>
      <c r="I67" s="8"/>
      <c r="J67" s="12">
        <f t="shared" si="4"/>
        <v>0</v>
      </c>
      <c r="K67" s="12">
        <f t="shared" si="2"/>
        <v>0</v>
      </c>
      <c r="L67" s="12" t="s">
        <v>105</v>
      </c>
      <c r="M67" s="70" t="s">
        <v>119</v>
      </c>
    </row>
    <row r="68" spans="2:13" ht="23.1" customHeight="1">
      <c r="B68" s="2" t="e" vm="52">
        <v>#VALUE!</v>
      </c>
      <c r="C68" s="3">
        <v>47901</v>
      </c>
      <c r="D68" s="4" t="s">
        <v>120</v>
      </c>
      <c r="E68" s="5">
        <v>1</v>
      </c>
      <c r="F68" s="6">
        <v>4.25</v>
      </c>
      <c r="G68" s="6">
        <f t="shared" si="0"/>
        <v>4.0094339622641506</v>
      </c>
      <c r="H68" s="7">
        <v>0.06</v>
      </c>
      <c r="I68" s="8"/>
      <c r="J68" s="12">
        <f t="shared" si="4"/>
        <v>0</v>
      </c>
      <c r="K68" s="12">
        <f t="shared" si="2"/>
        <v>0</v>
      </c>
      <c r="L68" s="12" t="s">
        <v>105</v>
      </c>
      <c r="M68" s="70" t="s">
        <v>121</v>
      </c>
    </row>
    <row r="69" spans="2:13" ht="23.1" customHeight="1">
      <c r="B69" s="2" t="e" vm="53">
        <v>#VALUE!</v>
      </c>
      <c r="C69" s="3">
        <v>47902</v>
      </c>
      <c r="D69" s="4" t="s">
        <v>122</v>
      </c>
      <c r="E69" s="5">
        <v>1</v>
      </c>
      <c r="F69" s="6">
        <v>4.25</v>
      </c>
      <c r="G69" s="6">
        <f t="shared" si="0"/>
        <v>4.0094339622641506</v>
      </c>
      <c r="H69" s="7">
        <v>0.06</v>
      </c>
      <c r="I69" s="8"/>
      <c r="J69" s="12">
        <f t="shared" si="4"/>
        <v>0</v>
      </c>
      <c r="K69" s="12">
        <f t="shared" si="2"/>
        <v>0</v>
      </c>
      <c r="L69" s="12" t="s">
        <v>105</v>
      </c>
      <c r="M69" s="70" t="s">
        <v>123</v>
      </c>
    </row>
    <row r="70" spans="2:13" ht="23.1" customHeight="1">
      <c r="B70" s="2" t="e" vm="54">
        <v>#VALUE!</v>
      </c>
      <c r="C70" s="3">
        <v>47903</v>
      </c>
      <c r="D70" s="4" t="s">
        <v>124</v>
      </c>
      <c r="E70" s="5">
        <v>1</v>
      </c>
      <c r="F70" s="6">
        <v>4.25</v>
      </c>
      <c r="G70" s="6">
        <f t="shared" si="0"/>
        <v>4.0094339622641506</v>
      </c>
      <c r="H70" s="7">
        <v>0.06</v>
      </c>
      <c r="I70" s="8"/>
      <c r="J70" s="12">
        <f t="shared" si="4"/>
        <v>0</v>
      </c>
      <c r="K70" s="12">
        <f t="shared" si="2"/>
        <v>0</v>
      </c>
      <c r="L70" s="12" t="s">
        <v>105</v>
      </c>
      <c r="M70" s="70" t="s">
        <v>112</v>
      </c>
    </row>
    <row r="71" spans="2:13" ht="23.1" customHeight="1">
      <c r="B71" s="2" t="e" vm="55">
        <v>#VALUE!</v>
      </c>
      <c r="C71" s="3">
        <v>47967</v>
      </c>
      <c r="D71" s="4" t="s">
        <v>125</v>
      </c>
      <c r="E71" s="5">
        <v>1</v>
      </c>
      <c r="F71" s="6">
        <v>4.95</v>
      </c>
      <c r="G71" s="6">
        <f t="shared" si="0"/>
        <v>4.6698113207547172</v>
      </c>
      <c r="H71" s="11">
        <v>0.06</v>
      </c>
      <c r="I71" s="8"/>
      <c r="J71" s="12">
        <f t="shared" si="4"/>
        <v>0</v>
      </c>
      <c r="K71" s="12">
        <f t="shared" si="2"/>
        <v>0</v>
      </c>
      <c r="L71" s="12" t="s">
        <v>105</v>
      </c>
      <c r="M71" s="70" t="s">
        <v>116</v>
      </c>
    </row>
    <row r="72" spans="2:13" ht="23.1" customHeight="1">
      <c r="B72" s="2" t="e" vm="56">
        <v>#VALUE!</v>
      </c>
      <c r="C72" s="3">
        <v>47912</v>
      </c>
      <c r="D72" s="4" t="s">
        <v>126</v>
      </c>
      <c r="E72" s="5">
        <v>1</v>
      </c>
      <c r="F72" s="6">
        <v>4.25</v>
      </c>
      <c r="G72" s="6">
        <f t="shared" si="0"/>
        <v>4.0094339622641506</v>
      </c>
      <c r="H72" s="7">
        <v>0.06</v>
      </c>
      <c r="I72" s="8"/>
      <c r="J72" s="12">
        <f t="shared" si="4"/>
        <v>0</v>
      </c>
      <c r="K72" s="12">
        <f t="shared" si="2"/>
        <v>0</v>
      </c>
      <c r="L72" s="12" t="s">
        <v>105</v>
      </c>
      <c r="M72" s="70" t="s">
        <v>116</v>
      </c>
    </row>
    <row r="73" spans="2:13" ht="23.1" customHeight="1">
      <c r="B73" s="2" t="e" vm="57">
        <v>#VALUE!</v>
      </c>
      <c r="C73" s="3">
        <v>47906</v>
      </c>
      <c r="D73" s="4" t="s">
        <v>127</v>
      </c>
      <c r="E73" s="5">
        <v>1</v>
      </c>
      <c r="F73" s="6">
        <v>4.25</v>
      </c>
      <c r="G73" s="6">
        <f t="shared" si="0"/>
        <v>4.0094339622641506</v>
      </c>
      <c r="H73" s="7">
        <v>0.06</v>
      </c>
      <c r="I73" s="8"/>
      <c r="J73" s="12">
        <f t="shared" si="4"/>
        <v>0</v>
      </c>
      <c r="K73" s="12">
        <f t="shared" si="2"/>
        <v>0</v>
      </c>
      <c r="L73" s="12" t="s">
        <v>105</v>
      </c>
      <c r="M73" s="70" t="s">
        <v>116</v>
      </c>
    </row>
    <row r="74" spans="2:13" ht="23.1" customHeight="1">
      <c r="B74" s="2" t="e" vm="58">
        <v>#VALUE!</v>
      </c>
      <c r="C74" s="3">
        <v>47907</v>
      </c>
      <c r="D74" s="4" t="s">
        <v>128</v>
      </c>
      <c r="E74" s="5">
        <v>1</v>
      </c>
      <c r="F74" s="6">
        <v>4.25</v>
      </c>
      <c r="G74" s="6">
        <f t="shared" si="0"/>
        <v>4.0094339622641506</v>
      </c>
      <c r="H74" s="7">
        <v>0.06</v>
      </c>
      <c r="I74" s="8"/>
      <c r="J74" s="12">
        <f t="shared" si="4"/>
        <v>0</v>
      </c>
      <c r="K74" s="12">
        <f t="shared" si="2"/>
        <v>0</v>
      </c>
      <c r="L74" s="12" t="s">
        <v>105</v>
      </c>
      <c r="M74" s="70" t="s">
        <v>106</v>
      </c>
    </row>
    <row r="75" spans="2:13" ht="23.1" customHeight="1">
      <c r="B75" s="2" t="e" vm="59">
        <v>#VALUE!</v>
      </c>
      <c r="C75" s="3">
        <v>47908</v>
      </c>
      <c r="D75" s="4" t="s">
        <v>129</v>
      </c>
      <c r="E75" s="5">
        <v>1</v>
      </c>
      <c r="F75" s="6">
        <v>4.9000000000000004</v>
      </c>
      <c r="G75" s="6">
        <f t="shared" si="0"/>
        <v>4.6226415094339623</v>
      </c>
      <c r="H75" s="7">
        <v>0.06</v>
      </c>
      <c r="I75" s="8"/>
      <c r="J75" s="12">
        <f t="shared" si="4"/>
        <v>0</v>
      </c>
      <c r="K75" s="12">
        <f t="shared" si="2"/>
        <v>0</v>
      </c>
      <c r="L75" s="12" t="s">
        <v>105</v>
      </c>
      <c r="M75" s="70" t="s">
        <v>116</v>
      </c>
    </row>
    <row r="76" spans="2:13" ht="23.1" customHeight="1">
      <c r="B76" s="2" t="e" vm="60">
        <v>#VALUE!</v>
      </c>
      <c r="C76" s="3">
        <v>47911</v>
      </c>
      <c r="D76" s="4" t="s">
        <v>130</v>
      </c>
      <c r="E76" s="5">
        <v>1</v>
      </c>
      <c r="F76" s="6">
        <v>4.95</v>
      </c>
      <c r="G76" s="6">
        <f t="shared" ref="G76:G142" si="5">(F76/(1+H76))</f>
        <v>4.6698113207547172</v>
      </c>
      <c r="H76" s="7">
        <v>0.06</v>
      </c>
      <c r="I76" s="8"/>
      <c r="J76" s="12">
        <f t="shared" si="4"/>
        <v>0</v>
      </c>
      <c r="K76" s="12">
        <f t="shared" si="2"/>
        <v>0</v>
      </c>
      <c r="L76" s="12" t="s">
        <v>105</v>
      </c>
      <c r="M76" s="70" t="s">
        <v>131</v>
      </c>
    </row>
    <row r="77" spans="2:13" ht="23.1" customHeight="1">
      <c r="B77" s="2" t="e" vm="61">
        <v>#VALUE!</v>
      </c>
      <c r="C77" s="3">
        <v>47913</v>
      </c>
      <c r="D77" s="4" t="s">
        <v>132</v>
      </c>
      <c r="E77" s="5">
        <v>1</v>
      </c>
      <c r="F77" s="6">
        <v>4.95</v>
      </c>
      <c r="G77" s="6">
        <f t="shared" si="5"/>
        <v>4.6698113207547172</v>
      </c>
      <c r="H77" s="7">
        <v>0.06</v>
      </c>
      <c r="I77" s="8"/>
      <c r="J77" s="12">
        <f t="shared" si="4"/>
        <v>0</v>
      </c>
      <c r="K77" s="12">
        <f t="shared" si="2"/>
        <v>0</v>
      </c>
      <c r="L77" s="12" t="s">
        <v>105</v>
      </c>
      <c r="M77" s="70" t="s">
        <v>112</v>
      </c>
    </row>
    <row r="78" spans="2:13" ht="23.1" customHeight="1">
      <c r="B78" s="2" t="e" vm="62">
        <v>#VALUE!</v>
      </c>
      <c r="C78" s="3">
        <v>47914</v>
      </c>
      <c r="D78" s="4" t="s">
        <v>133</v>
      </c>
      <c r="E78" s="5">
        <v>1</v>
      </c>
      <c r="F78" s="6">
        <v>4.55</v>
      </c>
      <c r="G78" s="6">
        <f t="shared" si="5"/>
        <v>4.2924528301886786</v>
      </c>
      <c r="H78" s="7">
        <v>0.06</v>
      </c>
      <c r="I78" s="8"/>
      <c r="J78" s="12">
        <f t="shared" si="4"/>
        <v>0</v>
      </c>
      <c r="K78" s="12">
        <f t="shared" ref="K78:K142" si="6">F78*I78</f>
        <v>0</v>
      </c>
      <c r="L78" s="12" t="s">
        <v>105</v>
      </c>
      <c r="M78" s="70" t="s">
        <v>116</v>
      </c>
    </row>
    <row r="79" spans="2:13" ht="23.1" customHeight="1">
      <c r="B79" s="2" t="e" vm="63">
        <v>#VALUE!</v>
      </c>
      <c r="C79" s="3">
        <v>47915</v>
      </c>
      <c r="D79" s="4" t="s">
        <v>134</v>
      </c>
      <c r="E79" s="5">
        <v>1</v>
      </c>
      <c r="F79" s="6">
        <v>4</v>
      </c>
      <c r="G79" s="6">
        <f t="shared" si="5"/>
        <v>3.773584905660377</v>
      </c>
      <c r="H79" s="7">
        <v>0.06</v>
      </c>
      <c r="I79" s="8"/>
      <c r="J79" s="12">
        <f t="shared" si="4"/>
        <v>0</v>
      </c>
      <c r="K79" s="12">
        <f t="shared" si="6"/>
        <v>0</v>
      </c>
      <c r="L79" s="12" t="s">
        <v>105</v>
      </c>
      <c r="M79" s="70" t="s">
        <v>116</v>
      </c>
    </row>
    <row r="80" spans="2:13" ht="23.1" customHeight="1">
      <c r="B80" s="2" t="e" vm="64">
        <v>#VALUE!</v>
      </c>
      <c r="C80" s="3">
        <v>47963</v>
      </c>
      <c r="D80" s="4" t="s">
        <v>135</v>
      </c>
      <c r="E80" s="5">
        <v>1</v>
      </c>
      <c r="F80" s="6">
        <v>4.5999999999999996</v>
      </c>
      <c r="G80" s="6">
        <f t="shared" si="5"/>
        <v>4.3396226415094334</v>
      </c>
      <c r="H80" s="7">
        <v>0.06</v>
      </c>
      <c r="I80" s="8"/>
      <c r="J80" s="12">
        <f t="shared" si="4"/>
        <v>0</v>
      </c>
      <c r="K80" s="12">
        <f t="shared" si="6"/>
        <v>0</v>
      </c>
      <c r="L80" s="12" t="s">
        <v>105</v>
      </c>
      <c r="M80" s="70" t="s">
        <v>116</v>
      </c>
    </row>
    <row r="81" spans="2:13" ht="23.1" customHeight="1">
      <c r="B81" s="2" t="e" vm="65">
        <v>#VALUE!</v>
      </c>
      <c r="C81" s="3">
        <v>47965</v>
      </c>
      <c r="D81" s="4" t="s">
        <v>136</v>
      </c>
      <c r="E81" s="5">
        <v>1</v>
      </c>
      <c r="F81" s="6">
        <v>5.2</v>
      </c>
      <c r="G81" s="6">
        <f t="shared" si="5"/>
        <v>4.9056603773584904</v>
      </c>
      <c r="H81" s="7">
        <v>0.06</v>
      </c>
      <c r="I81" s="8"/>
      <c r="J81" s="12">
        <f t="shared" si="4"/>
        <v>0</v>
      </c>
      <c r="K81" s="12">
        <f t="shared" si="6"/>
        <v>0</v>
      </c>
      <c r="L81" s="12" t="s">
        <v>105</v>
      </c>
      <c r="M81" s="70" t="s">
        <v>119</v>
      </c>
    </row>
    <row r="82" spans="2:13" ht="23.1" customHeight="1">
      <c r="B82" s="2" t="e" vm="66">
        <v>#VALUE!</v>
      </c>
      <c r="C82" s="3">
        <v>47974</v>
      </c>
      <c r="D82" s="4" t="s">
        <v>137</v>
      </c>
      <c r="E82" s="5">
        <v>1</v>
      </c>
      <c r="F82" s="6">
        <v>4.75</v>
      </c>
      <c r="G82" s="6">
        <f t="shared" si="5"/>
        <v>4.4811320754716979</v>
      </c>
      <c r="H82" s="7">
        <v>0.06</v>
      </c>
      <c r="I82" s="8"/>
      <c r="J82" s="12">
        <f t="shared" si="4"/>
        <v>0</v>
      </c>
      <c r="K82" s="12">
        <f t="shared" si="6"/>
        <v>0</v>
      </c>
      <c r="L82" s="12" t="s">
        <v>105</v>
      </c>
      <c r="M82" s="70" t="s">
        <v>116</v>
      </c>
    </row>
    <row r="83" spans="2:13" ht="23.1" customHeight="1">
      <c r="B83" s="2" t="e" vm="67">
        <v>#VALUE!</v>
      </c>
      <c r="C83" s="3">
        <v>47919</v>
      </c>
      <c r="D83" s="4" t="s">
        <v>138</v>
      </c>
      <c r="E83" s="5">
        <v>1</v>
      </c>
      <c r="F83" s="6">
        <v>4.95</v>
      </c>
      <c r="G83" s="6">
        <f t="shared" si="5"/>
        <v>4.6698113207547172</v>
      </c>
      <c r="H83" s="7">
        <v>0.06</v>
      </c>
      <c r="I83" s="8"/>
      <c r="J83" s="12">
        <f t="shared" si="4"/>
        <v>0</v>
      </c>
      <c r="K83" s="12">
        <f t="shared" si="6"/>
        <v>0</v>
      </c>
      <c r="L83" s="12" t="s">
        <v>105</v>
      </c>
      <c r="M83" s="70" t="s">
        <v>106</v>
      </c>
    </row>
    <row r="84" spans="2:13" ht="23.1" customHeight="1">
      <c r="B84" s="2" t="e" vm="68">
        <v>#VALUE!</v>
      </c>
      <c r="C84" s="3">
        <v>47921</v>
      </c>
      <c r="D84" s="4" t="s">
        <v>139</v>
      </c>
      <c r="E84" s="5">
        <v>1</v>
      </c>
      <c r="F84" s="6">
        <v>4.95</v>
      </c>
      <c r="G84" s="6">
        <f t="shared" si="5"/>
        <v>4.6698113207547172</v>
      </c>
      <c r="H84" s="7">
        <v>0.06</v>
      </c>
      <c r="I84" s="8"/>
      <c r="J84" s="12">
        <f t="shared" si="4"/>
        <v>0</v>
      </c>
      <c r="K84" s="12">
        <f t="shared" si="6"/>
        <v>0</v>
      </c>
      <c r="L84" s="12" t="s">
        <v>105</v>
      </c>
      <c r="M84" s="70" t="s">
        <v>112</v>
      </c>
    </row>
    <row r="85" spans="2:13" ht="23.1" customHeight="1">
      <c r="B85" s="2" t="e" vm="69">
        <v>#VALUE!</v>
      </c>
      <c r="C85" s="3">
        <v>47920</v>
      </c>
      <c r="D85" s="4" t="s">
        <v>140</v>
      </c>
      <c r="E85" s="5">
        <v>1</v>
      </c>
      <c r="F85" s="6">
        <v>4.95</v>
      </c>
      <c r="G85" s="6">
        <f t="shared" si="5"/>
        <v>4.6698113207547172</v>
      </c>
      <c r="H85" s="7">
        <v>0.06</v>
      </c>
      <c r="I85" s="8"/>
      <c r="J85" s="12">
        <f t="shared" si="4"/>
        <v>0</v>
      </c>
      <c r="K85" s="12">
        <f t="shared" si="6"/>
        <v>0</v>
      </c>
      <c r="L85" s="12" t="s">
        <v>105</v>
      </c>
      <c r="M85" s="70" t="s">
        <v>116</v>
      </c>
    </row>
    <row r="86" spans="2:13" ht="23.1" customHeight="1">
      <c r="B86" s="2" t="e" vm="70">
        <v>#VALUE!</v>
      </c>
      <c r="C86" s="3">
        <v>47957</v>
      </c>
      <c r="D86" s="4" t="s">
        <v>141</v>
      </c>
      <c r="E86" s="5">
        <v>1</v>
      </c>
      <c r="F86" s="6">
        <v>4.9000000000000004</v>
      </c>
      <c r="G86" s="6">
        <f t="shared" si="5"/>
        <v>4.6226415094339623</v>
      </c>
      <c r="H86" s="7">
        <v>0.06</v>
      </c>
      <c r="I86" s="8"/>
      <c r="J86" s="12">
        <f t="shared" si="4"/>
        <v>0</v>
      </c>
      <c r="K86" s="12">
        <f t="shared" si="6"/>
        <v>0</v>
      </c>
      <c r="L86" s="12" t="s">
        <v>105</v>
      </c>
      <c r="M86" s="70" t="s">
        <v>119</v>
      </c>
    </row>
    <row r="87" spans="2:13" ht="23.1" customHeight="1">
      <c r="B87" s="2" t="e" vm="71">
        <v>#VALUE!</v>
      </c>
      <c r="C87" s="3">
        <v>47959</v>
      </c>
      <c r="D87" s="4" t="s">
        <v>142</v>
      </c>
      <c r="E87" s="5">
        <v>1</v>
      </c>
      <c r="F87" s="6">
        <v>17</v>
      </c>
      <c r="G87" s="6">
        <f t="shared" si="5"/>
        <v>16.037735849056602</v>
      </c>
      <c r="H87" s="7">
        <v>0.06</v>
      </c>
      <c r="I87" s="8"/>
      <c r="J87" s="12">
        <f t="shared" si="4"/>
        <v>0</v>
      </c>
      <c r="K87" s="12">
        <f t="shared" si="6"/>
        <v>0</v>
      </c>
      <c r="L87" s="12" t="s">
        <v>105</v>
      </c>
      <c r="M87" s="70" t="s">
        <v>83</v>
      </c>
    </row>
    <row r="88" spans="2:13" ht="23.1" customHeight="1">
      <c r="B88" s="2" t="e" vm="72">
        <v>#VALUE!</v>
      </c>
      <c r="C88" s="3">
        <v>25222</v>
      </c>
      <c r="D88" s="4" t="s">
        <v>143</v>
      </c>
      <c r="E88" s="5">
        <v>10</v>
      </c>
      <c r="F88" s="6">
        <v>48.5</v>
      </c>
      <c r="G88" s="6">
        <f t="shared" si="5"/>
        <v>45.75471698113207</v>
      </c>
      <c r="H88" s="7">
        <v>0.06</v>
      </c>
      <c r="I88" s="8"/>
      <c r="J88" s="12">
        <f t="shared" si="4"/>
        <v>0</v>
      </c>
      <c r="K88" s="12">
        <f t="shared" si="6"/>
        <v>0</v>
      </c>
      <c r="L88" s="12" t="s">
        <v>17</v>
      </c>
      <c r="M88" s="70" t="s">
        <v>144</v>
      </c>
    </row>
    <row r="89" spans="2:13" ht="23.1" customHeight="1">
      <c r="B89" s="2" t="e" vm="73">
        <v>#VALUE!</v>
      </c>
      <c r="C89" s="3">
        <v>25223</v>
      </c>
      <c r="D89" s="4" t="s">
        <v>145</v>
      </c>
      <c r="E89" s="5">
        <v>10</v>
      </c>
      <c r="F89" s="6">
        <v>48.5</v>
      </c>
      <c r="G89" s="6">
        <f t="shared" si="5"/>
        <v>45.75471698113207</v>
      </c>
      <c r="H89" s="7">
        <v>0.06</v>
      </c>
      <c r="I89" s="8"/>
      <c r="J89" s="12">
        <f t="shared" si="4"/>
        <v>0</v>
      </c>
      <c r="K89" s="12">
        <f t="shared" si="6"/>
        <v>0</v>
      </c>
      <c r="L89" s="12" t="s">
        <v>17</v>
      </c>
      <c r="M89" s="70" t="s">
        <v>144</v>
      </c>
    </row>
    <row r="90" spans="2:13" ht="23.1" customHeight="1">
      <c r="B90" s="2" t="e" vm="74">
        <v>#VALUE!</v>
      </c>
      <c r="C90" s="3">
        <v>25224</v>
      </c>
      <c r="D90" s="4" t="s">
        <v>146</v>
      </c>
      <c r="E90" s="5">
        <v>10</v>
      </c>
      <c r="F90" s="6">
        <v>48.5</v>
      </c>
      <c r="G90" s="6">
        <f t="shared" si="5"/>
        <v>45.75471698113207</v>
      </c>
      <c r="H90" s="7">
        <v>0.06</v>
      </c>
      <c r="I90" s="8"/>
      <c r="J90" s="12">
        <f t="shared" si="4"/>
        <v>0</v>
      </c>
      <c r="K90" s="12">
        <f t="shared" si="6"/>
        <v>0</v>
      </c>
      <c r="L90" s="12" t="s">
        <v>17</v>
      </c>
      <c r="M90" s="70" t="s">
        <v>144</v>
      </c>
    </row>
    <row r="91" spans="2:13" ht="23.1" customHeight="1">
      <c r="B91" s="2" t="e" vm="75">
        <v>#VALUE!</v>
      </c>
      <c r="C91" s="3">
        <v>25017</v>
      </c>
      <c r="D91" s="4" t="s">
        <v>147</v>
      </c>
      <c r="E91" s="5">
        <v>7</v>
      </c>
      <c r="F91" s="6">
        <v>17.849999999999998</v>
      </c>
      <c r="G91" s="6">
        <f t="shared" si="5"/>
        <v>16.839622641509433</v>
      </c>
      <c r="H91" s="7">
        <v>0.06</v>
      </c>
      <c r="I91" s="8"/>
      <c r="J91" s="12">
        <f t="shared" si="4"/>
        <v>0</v>
      </c>
      <c r="K91" s="12">
        <f t="shared" si="6"/>
        <v>0</v>
      </c>
      <c r="L91" s="12" t="s">
        <v>17</v>
      </c>
      <c r="M91" s="70" t="s">
        <v>148</v>
      </c>
    </row>
    <row r="92" spans="2:13" ht="23.1" customHeight="1">
      <c r="B92" s="2" t="e" vm="76">
        <v>#VALUE!</v>
      </c>
      <c r="C92" s="3">
        <v>25018</v>
      </c>
      <c r="D92" s="4" t="s">
        <v>149</v>
      </c>
      <c r="E92" s="5">
        <v>7</v>
      </c>
      <c r="F92" s="6">
        <v>17.849999999999998</v>
      </c>
      <c r="G92" s="6">
        <f t="shared" si="5"/>
        <v>16.839622641509433</v>
      </c>
      <c r="H92" s="7">
        <v>0.06</v>
      </c>
      <c r="I92" s="8"/>
      <c r="J92" s="12">
        <f t="shared" si="4"/>
        <v>0</v>
      </c>
      <c r="K92" s="12">
        <f t="shared" si="6"/>
        <v>0</v>
      </c>
      <c r="L92" s="12" t="s">
        <v>17</v>
      </c>
      <c r="M92" s="70" t="s">
        <v>150</v>
      </c>
    </row>
    <row r="93" spans="2:13" ht="23.1" customHeight="1">
      <c r="B93" s="2" t="e" vm="77">
        <v>#VALUE!</v>
      </c>
      <c r="C93" s="3">
        <v>25019</v>
      </c>
      <c r="D93" s="4" t="s">
        <v>151</v>
      </c>
      <c r="E93" s="5">
        <v>7</v>
      </c>
      <c r="F93" s="6">
        <v>17.849999999999998</v>
      </c>
      <c r="G93" s="6">
        <f t="shared" si="5"/>
        <v>16.839622641509433</v>
      </c>
      <c r="H93" s="7">
        <v>0.06</v>
      </c>
      <c r="I93" s="8"/>
      <c r="J93" s="12">
        <f t="shared" si="4"/>
        <v>0</v>
      </c>
      <c r="K93" s="12">
        <f t="shared" si="6"/>
        <v>0</v>
      </c>
      <c r="L93" s="12" t="s">
        <v>17</v>
      </c>
      <c r="M93" s="70" t="s">
        <v>152</v>
      </c>
    </row>
    <row r="94" spans="2:13" ht="23.1" customHeight="1">
      <c r="B94" s="2" t="e" vm="78">
        <v>#VALUE!</v>
      </c>
      <c r="C94" s="3">
        <v>25020</v>
      </c>
      <c r="D94" s="4" t="s">
        <v>153</v>
      </c>
      <c r="E94" s="5">
        <v>12</v>
      </c>
      <c r="F94" s="6">
        <v>40.799999999999997</v>
      </c>
      <c r="G94" s="6">
        <f t="shared" si="5"/>
        <v>38.490566037735846</v>
      </c>
      <c r="H94" s="7">
        <v>0.06</v>
      </c>
      <c r="I94" s="8"/>
      <c r="J94" s="12">
        <f t="shared" si="4"/>
        <v>0</v>
      </c>
      <c r="K94" s="12">
        <f t="shared" si="6"/>
        <v>0</v>
      </c>
      <c r="L94" s="12" t="s">
        <v>17</v>
      </c>
      <c r="M94" s="70" t="s">
        <v>154</v>
      </c>
    </row>
    <row r="95" spans="2:13" ht="23.1" customHeight="1">
      <c r="B95" s="2" t="e" vm="79">
        <v>#VALUE!</v>
      </c>
      <c r="C95" s="3">
        <v>25004</v>
      </c>
      <c r="D95" s="4" t="s">
        <v>155</v>
      </c>
      <c r="E95" s="5">
        <v>12</v>
      </c>
      <c r="F95" s="6">
        <v>43.8</v>
      </c>
      <c r="G95" s="6">
        <f t="shared" si="5"/>
        <v>41.320754716981128</v>
      </c>
      <c r="H95" s="7">
        <v>0.06</v>
      </c>
      <c r="I95" s="8"/>
      <c r="J95" s="12">
        <f t="shared" si="4"/>
        <v>0</v>
      </c>
      <c r="K95" s="12">
        <f t="shared" si="6"/>
        <v>0</v>
      </c>
      <c r="L95" s="12" t="s">
        <v>17</v>
      </c>
      <c r="M95" s="70" t="s">
        <v>156</v>
      </c>
    </row>
    <row r="96" spans="2:13" ht="23.1" customHeight="1">
      <c r="C96" s="3" t="s">
        <v>157</v>
      </c>
      <c r="D96" s="4" t="s">
        <v>158</v>
      </c>
      <c r="E96" s="5">
        <v>10</v>
      </c>
      <c r="F96" s="6">
        <v>35.85</v>
      </c>
      <c r="G96" s="6">
        <v>38</v>
      </c>
      <c r="H96" s="7">
        <v>0.06</v>
      </c>
      <c r="I96" s="8"/>
      <c r="J96" s="12">
        <f t="shared" si="4"/>
        <v>0</v>
      </c>
      <c r="K96" s="12">
        <f t="shared" si="6"/>
        <v>0</v>
      </c>
      <c r="L96" s="12" t="s">
        <v>17</v>
      </c>
      <c r="M96" s="70" t="s">
        <v>159</v>
      </c>
    </row>
    <row r="97" spans="1:195" ht="23.1" customHeight="1">
      <c r="C97" s="3" t="s">
        <v>160</v>
      </c>
      <c r="D97" s="95" t="s">
        <v>161</v>
      </c>
      <c r="E97" s="5">
        <v>10</v>
      </c>
      <c r="F97" s="6">
        <v>35.85</v>
      </c>
      <c r="G97" s="6">
        <v>38</v>
      </c>
      <c r="H97" s="7" t="s">
        <v>162</v>
      </c>
      <c r="I97" s="8"/>
      <c r="J97" s="12">
        <f t="shared" si="4"/>
        <v>0</v>
      </c>
      <c r="K97" s="12">
        <f t="shared" si="6"/>
        <v>0</v>
      </c>
      <c r="L97" s="12" t="s">
        <v>17</v>
      </c>
      <c r="M97" s="70" t="s">
        <v>159</v>
      </c>
    </row>
    <row r="98" spans="1:195" ht="23.1" customHeight="1">
      <c r="B98" s="2" t="e" vm="80">
        <v>#VALUE!</v>
      </c>
      <c r="C98" s="3">
        <v>26500</v>
      </c>
      <c r="D98" s="4" t="s">
        <v>163</v>
      </c>
      <c r="E98" s="5">
        <v>12</v>
      </c>
      <c r="F98" s="6">
        <v>40.200000000000003</v>
      </c>
      <c r="G98" s="6">
        <f t="shared" si="5"/>
        <v>37.924528301886795</v>
      </c>
      <c r="H98" s="7">
        <v>0.06</v>
      </c>
      <c r="I98" s="8"/>
      <c r="J98" s="12">
        <f t="shared" si="4"/>
        <v>0</v>
      </c>
      <c r="K98" s="12">
        <f t="shared" si="6"/>
        <v>0</v>
      </c>
      <c r="L98" s="12" t="s">
        <v>17</v>
      </c>
      <c r="M98" s="70" t="s">
        <v>103</v>
      </c>
    </row>
    <row r="99" spans="1:195" ht="23.1" customHeight="1">
      <c r="B99" s="2" t="e" vm="81">
        <v>#VALUE!</v>
      </c>
      <c r="C99" s="3">
        <v>88298</v>
      </c>
      <c r="D99" s="4" t="s">
        <v>164</v>
      </c>
      <c r="E99" s="5">
        <v>6</v>
      </c>
      <c r="F99" s="6">
        <v>23.7</v>
      </c>
      <c r="G99" s="6">
        <f t="shared" si="5"/>
        <v>22.358490566037734</v>
      </c>
      <c r="H99" s="7">
        <v>0.06</v>
      </c>
      <c r="I99" s="8"/>
      <c r="J99" s="12">
        <f t="shared" si="4"/>
        <v>0</v>
      </c>
      <c r="K99" s="12">
        <f t="shared" si="6"/>
        <v>0</v>
      </c>
      <c r="L99" s="12" t="s">
        <v>59</v>
      </c>
      <c r="M99" s="70" t="s">
        <v>165</v>
      </c>
    </row>
    <row r="100" spans="1:195" ht="23.1" customHeight="1">
      <c r="B100" s="2" t="e" vm="82">
        <v>#VALUE!</v>
      </c>
      <c r="C100" s="3">
        <v>25208</v>
      </c>
      <c r="D100" s="4" t="s">
        <v>166</v>
      </c>
      <c r="E100" s="5">
        <v>20</v>
      </c>
      <c r="F100" s="6">
        <v>38</v>
      </c>
      <c r="G100" s="6">
        <f t="shared" si="5"/>
        <v>35.849056603773583</v>
      </c>
      <c r="H100" s="7">
        <v>0.06</v>
      </c>
      <c r="I100" s="8"/>
      <c r="J100" s="12">
        <f t="shared" si="4"/>
        <v>0</v>
      </c>
      <c r="K100" s="12">
        <f t="shared" si="6"/>
        <v>0</v>
      </c>
      <c r="L100" s="12" t="s">
        <v>17</v>
      </c>
      <c r="M100" s="70" t="s">
        <v>159</v>
      </c>
    </row>
    <row r="101" spans="1:195" ht="23.1" customHeight="1">
      <c r="B101" s="2" t="e" vm="83">
        <v>#VALUE!</v>
      </c>
      <c r="C101" s="3">
        <v>25210</v>
      </c>
      <c r="D101" s="4" t="s">
        <v>167</v>
      </c>
      <c r="E101" s="5">
        <v>20</v>
      </c>
      <c r="F101" s="6">
        <v>39</v>
      </c>
      <c r="G101" s="6">
        <f t="shared" si="5"/>
        <v>36.79245283018868</v>
      </c>
      <c r="H101" s="7">
        <v>0.06</v>
      </c>
      <c r="I101" s="8"/>
      <c r="J101" s="12">
        <f t="shared" si="4"/>
        <v>0</v>
      </c>
      <c r="K101" s="12">
        <f t="shared" si="6"/>
        <v>0</v>
      </c>
      <c r="L101" s="12" t="s">
        <v>17</v>
      </c>
      <c r="M101" s="70" t="s">
        <v>168</v>
      </c>
    </row>
    <row r="102" spans="1:195" ht="23.1" customHeight="1">
      <c r="B102" s="2" t="e" vm="84">
        <v>#VALUE!</v>
      </c>
      <c r="C102" s="3">
        <v>25211</v>
      </c>
      <c r="D102" s="4" t="s">
        <v>169</v>
      </c>
      <c r="E102" s="5">
        <v>20</v>
      </c>
      <c r="F102" s="6">
        <v>39</v>
      </c>
      <c r="G102" s="6">
        <f t="shared" si="5"/>
        <v>36.79245283018868</v>
      </c>
      <c r="H102" s="7">
        <v>0.06</v>
      </c>
      <c r="I102" s="8"/>
      <c r="J102" s="12">
        <f t="shared" si="4"/>
        <v>0</v>
      </c>
      <c r="K102" s="12">
        <f t="shared" si="6"/>
        <v>0</v>
      </c>
      <c r="L102" s="12" t="s">
        <v>17</v>
      </c>
      <c r="M102" s="70" t="s">
        <v>168</v>
      </c>
    </row>
    <row r="103" spans="1:195" s="37" customFormat="1" ht="14.45" customHeight="1">
      <c r="A103" s="29"/>
      <c r="B103" s="30"/>
      <c r="C103" s="31"/>
      <c r="D103" s="32" t="s">
        <v>170</v>
      </c>
      <c r="E103" s="33"/>
      <c r="F103" s="34"/>
      <c r="G103" s="34"/>
      <c r="H103" s="33"/>
      <c r="I103" s="35">
        <f>SUM(I52:I102)</f>
        <v>0</v>
      </c>
      <c r="J103" s="36">
        <f>SUM(J52:J102)</f>
        <v>0</v>
      </c>
      <c r="K103" s="36">
        <f>SUM(K52:K102)</f>
        <v>0</v>
      </c>
      <c r="L103" s="36"/>
      <c r="M103" s="71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  <c r="CC103" s="77"/>
      <c r="CD103" s="77"/>
      <c r="CE103" s="77"/>
      <c r="CF103" s="77"/>
      <c r="CG103" s="77"/>
      <c r="CH103" s="77"/>
      <c r="CI103" s="77"/>
      <c r="CJ103" s="77"/>
      <c r="CK103" s="77"/>
      <c r="CL103" s="77"/>
      <c r="CM103" s="77"/>
      <c r="CN103" s="77"/>
      <c r="CO103" s="77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  <c r="DB103" s="77"/>
      <c r="DC103" s="77"/>
      <c r="DD103" s="77"/>
      <c r="DE103" s="77"/>
      <c r="DF103" s="77"/>
      <c r="DG103" s="77"/>
      <c r="DH103" s="77"/>
      <c r="DI103" s="77"/>
      <c r="DJ103" s="77"/>
      <c r="DK103" s="77"/>
      <c r="DL103" s="77"/>
      <c r="DM103" s="77"/>
      <c r="DN103" s="77"/>
      <c r="DO103" s="77"/>
      <c r="DP103" s="77"/>
      <c r="DQ103" s="77"/>
      <c r="DR103" s="77"/>
      <c r="DS103" s="77"/>
      <c r="DT103" s="77"/>
      <c r="DU103" s="77"/>
      <c r="DV103" s="77"/>
      <c r="DW103" s="77"/>
      <c r="DX103" s="77"/>
      <c r="DY103" s="77"/>
      <c r="DZ103" s="77"/>
      <c r="EA103" s="77"/>
      <c r="EB103" s="77"/>
      <c r="EC103" s="77"/>
      <c r="ED103" s="77"/>
      <c r="EE103" s="77"/>
      <c r="EF103" s="77"/>
      <c r="EG103" s="77"/>
      <c r="EH103" s="77"/>
      <c r="EI103" s="77"/>
      <c r="EJ103" s="77"/>
      <c r="EK103" s="77"/>
      <c r="EL103" s="77"/>
      <c r="EM103" s="77"/>
      <c r="EN103" s="77"/>
      <c r="EO103" s="77"/>
      <c r="EP103" s="77"/>
      <c r="EQ103" s="77"/>
      <c r="ER103" s="77"/>
      <c r="ES103" s="77"/>
      <c r="ET103" s="77"/>
      <c r="EU103" s="77"/>
      <c r="EV103" s="77"/>
      <c r="EW103" s="77"/>
      <c r="EX103" s="77"/>
      <c r="EY103" s="77"/>
      <c r="EZ103" s="77"/>
      <c r="FA103" s="77"/>
      <c r="FB103" s="77"/>
      <c r="FC103" s="77"/>
      <c r="FD103" s="77"/>
      <c r="FE103" s="77"/>
      <c r="FF103" s="77"/>
      <c r="FG103" s="77"/>
      <c r="FH103" s="77"/>
      <c r="FI103" s="77"/>
      <c r="FJ103" s="77"/>
      <c r="FK103" s="77"/>
      <c r="FL103" s="77"/>
      <c r="FM103" s="77"/>
      <c r="FN103" s="77"/>
      <c r="FO103" s="77"/>
      <c r="FP103" s="77"/>
      <c r="FQ103" s="77"/>
      <c r="FR103" s="77"/>
      <c r="FS103" s="77"/>
      <c r="FT103" s="77"/>
      <c r="FU103" s="77"/>
      <c r="FV103" s="77"/>
      <c r="FW103" s="77"/>
      <c r="FX103" s="77"/>
      <c r="FY103" s="77"/>
      <c r="FZ103" s="77"/>
      <c r="GA103" s="77"/>
      <c r="GB103" s="77"/>
      <c r="GC103" s="77"/>
      <c r="GD103" s="77"/>
      <c r="GE103" s="77"/>
      <c r="GF103" s="77"/>
      <c r="GG103" s="77"/>
      <c r="GH103" s="77"/>
      <c r="GI103" s="77"/>
      <c r="GJ103" s="77"/>
      <c r="GK103" s="77"/>
      <c r="GL103" s="77"/>
      <c r="GM103" s="77"/>
    </row>
    <row r="104" spans="1:195" ht="14.45" customHeight="1">
      <c r="A104" s="38"/>
      <c r="B104" s="102" t="s">
        <v>171</v>
      </c>
      <c r="C104" s="102"/>
      <c r="D104" s="102"/>
      <c r="E104" s="45"/>
      <c r="F104" s="42"/>
      <c r="G104" s="42"/>
      <c r="H104" s="45"/>
      <c r="I104" s="102"/>
      <c r="J104" s="102"/>
      <c r="K104" s="43"/>
      <c r="L104" s="43"/>
      <c r="M104" s="72"/>
    </row>
    <row r="105" spans="1:195" ht="14.45" customHeight="1">
      <c r="A105" s="46"/>
      <c r="B105" s="22" t="s">
        <v>172</v>
      </c>
      <c r="C105" s="23"/>
      <c r="D105" s="23"/>
      <c r="E105" s="27"/>
      <c r="F105" s="28"/>
      <c r="G105" s="28"/>
      <c r="H105" s="27"/>
      <c r="I105" s="23"/>
      <c r="J105" s="23"/>
      <c r="K105" s="20"/>
      <c r="L105" s="20"/>
      <c r="M105" s="69"/>
    </row>
    <row r="106" spans="1:195" ht="23.1" customHeight="1">
      <c r="B106" s="2" t="e" vm="85">
        <v>#VALUE!</v>
      </c>
      <c r="C106" s="3">
        <v>26400</v>
      </c>
      <c r="D106" s="4" t="s">
        <v>173</v>
      </c>
      <c r="E106" s="5">
        <v>12</v>
      </c>
      <c r="F106" s="6">
        <v>57</v>
      </c>
      <c r="G106" s="6">
        <f t="shared" si="5"/>
        <v>53.773584905660371</v>
      </c>
      <c r="H106" s="7">
        <v>0.06</v>
      </c>
      <c r="I106" s="8"/>
      <c r="J106" s="12">
        <f t="shared" ref="J106:J123" si="7">I106*G106</f>
        <v>0</v>
      </c>
      <c r="K106" s="12">
        <f t="shared" si="6"/>
        <v>0</v>
      </c>
      <c r="L106" s="12" t="s">
        <v>17</v>
      </c>
      <c r="M106" s="70" t="s">
        <v>174</v>
      </c>
    </row>
    <row r="107" spans="1:195" ht="23.1" customHeight="1">
      <c r="B107" s="2" t="e" vm="86">
        <v>#VALUE!</v>
      </c>
      <c r="C107" s="3">
        <v>26401</v>
      </c>
      <c r="D107" s="4" t="s">
        <v>175</v>
      </c>
      <c r="E107" s="5">
        <v>12</v>
      </c>
      <c r="F107" s="6">
        <v>57</v>
      </c>
      <c r="G107" s="6">
        <f t="shared" si="5"/>
        <v>53.773584905660371</v>
      </c>
      <c r="H107" s="7">
        <v>0.06</v>
      </c>
      <c r="I107" s="8"/>
      <c r="J107" s="12">
        <f t="shared" si="7"/>
        <v>0</v>
      </c>
      <c r="K107" s="12">
        <f t="shared" si="6"/>
        <v>0</v>
      </c>
      <c r="L107" s="12" t="s">
        <v>17</v>
      </c>
      <c r="M107" s="70" t="s">
        <v>174</v>
      </c>
    </row>
    <row r="108" spans="1:195" ht="23.1" customHeight="1">
      <c r="B108" s="2" t="e" vm="87">
        <v>#VALUE!</v>
      </c>
      <c r="C108" s="3">
        <v>26424</v>
      </c>
      <c r="D108" s="4" t="s">
        <v>176</v>
      </c>
      <c r="E108" s="5">
        <v>12</v>
      </c>
      <c r="F108" s="6">
        <v>90</v>
      </c>
      <c r="G108" s="6">
        <f t="shared" si="5"/>
        <v>84.905660377358487</v>
      </c>
      <c r="H108" s="7">
        <v>0.06</v>
      </c>
      <c r="I108" s="8"/>
      <c r="J108" s="12">
        <f t="shared" si="7"/>
        <v>0</v>
      </c>
      <c r="K108" s="12">
        <f t="shared" si="6"/>
        <v>0</v>
      </c>
      <c r="L108" s="12" t="s">
        <v>17</v>
      </c>
      <c r="M108" s="70" t="s">
        <v>177</v>
      </c>
    </row>
    <row r="109" spans="1:195" ht="23.1" customHeight="1">
      <c r="B109" s="2" t="e" vm="88">
        <v>#VALUE!</v>
      </c>
      <c r="C109" s="3">
        <v>26488</v>
      </c>
      <c r="D109" s="4" t="s">
        <v>178</v>
      </c>
      <c r="E109" s="5">
        <v>12</v>
      </c>
      <c r="F109" s="6">
        <v>66</v>
      </c>
      <c r="G109" s="6">
        <f t="shared" si="5"/>
        <v>62.264150943396224</v>
      </c>
      <c r="H109" s="7">
        <v>0.06</v>
      </c>
      <c r="I109" s="8"/>
      <c r="J109" s="12">
        <f t="shared" si="7"/>
        <v>0</v>
      </c>
      <c r="K109" s="12">
        <f t="shared" si="6"/>
        <v>0</v>
      </c>
      <c r="L109" s="12" t="s">
        <v>17</v>
      </c>
      <c r="M109" s="70" t="s">
        <v>103</v>
      </c>
    </row>
    <row r="110" spans="1:195" ht="23.1" customHeight="1">
      <c r="B110" s="2" t="e" vm="89">
        <v>#VALUE!</v>
      </c>
      <c r="C110" s="3">
        <v>26311</v>
      </c>
      <c r="D110" s="4" t="s">
        <v>179</v>
      </c>
      <c r="E110" s="5">
        <v>6</v>
      </c>
      <c r="F110" s="6">
        <v>41.7</v>
      </c>
      <c r="G110" s="6">
        <f t="shared" si="5"/>
        <v>39.339622641509436</v>
      </c>
      <c r="H110" s="7">
        <v>0.06</v>
      </c>
      <c r="I110" s="8"/>
      <c r="J110" s="12">
        <f t="shared" si="7"/>
        <v>0</v>
      </c>
      <c r="K110" s="12">
        <f t="shared" si="6"/>
        <v>0</v>
      </c>
      <c r="L110" s="12" t="s">
        <v>17</v>
      </c>
      <c r="M110" s="70" t="s">
        <v>116</v>
      </c>
    </row>
    <row r="111" spans="1:195" ht="23.1" customHeight="1">
      <c r="B111" s="2" t="e" vm="90">
        <v>#VALUE!</v>
      </c>
      <c r="C111" s="3">
        <v>26312</v>
      </c>
      <c r="D111" s="4" t="s">
        <v>180</v>
      </c>
      <c r="E111" s="5">
        <v>6</v>
      </c>
      <c r="F111" s="6">
        <v>41.7</v>
      </c>
      <c r="G111" s="6">
        <f t="shared" si="5"/>
        <v>39.339622641509436</v>
      </c>
      <c r="H111" s="7">
        <v>0.06</v>
      </c>
      <c r="I111" s="8"/>
      <c r="J111" s="12">
        <f t="shared" si="7"/>
        <v>0</v>
      </c>
      <c r="K111" s="12">
        <f t="shared" si="6"/>
        <v>0</v>
      </c>
      <c r="L111" s="12" t="s">
        <v>17</v>
      </c>
      <c r="M111" s="70" t="s">
        <v>116</v>
      </c>
    </row>
    <row r="112" spans="1:195" ht="23.1" customHeight="1">
      <c r="B112" s="2" t="e" vm="91">
        <v>#VALUE!</v>
      </c>
      <c r="C112" s="3">
        <v>26315</v>
      </c>
      <c r="D112" s="4" t="s">
        <v>181</v>
      </c>
      <c r="E112" s="5">
        <v>6</v>
      </c>
      <c r="F112" s="6">
        <v>38.700000000000003</v>
      </c>
      <c r="G112" s="6">
        <f t="shared" si="5"/>
        <v>36.509433962264154</v>
      </c>
      <c r="H112" s="7">
        <v>0.06</v>
      </c>
      <c r="I112" s="8"/>
      <c r="J112" s="12">
        <f t="shared" si="7"/>
        <v>0</v>
      </c>
      <c r="K112" s="12">
        <f t="shared" si="6"/>
        <v>0</v>
      </c>
      <c r="L112" s="12" t="s">
        <v>17</v>
      </c>
      <c r="M112" s="70" t="s">
        <v>116</v>
      </c>
    </row>
    <row r="113" spans="1:195" ht="23.1" customHeight="1">
      <c r="B113" s="2" t="e" vm="92">
        <v>#VALUE!</v>
      </c>
      <c r="C113" s="3">
        <v>26321</v>
      </c>
      <c r="D113" s="4" t="s">
        <v>182</v>
      </c>
      <c r="E113" s="5">
        <v>6</v>
      </c>
      <c r="F113" s="6">
        <v>41.7</v>
      </c>
      <c r="G113" s="6">
        <f t="shared" si="5"/>
        <v>39.339622641509436</v>
      </c>
      <c r="H113" s="7">
        <v>0.06</v>
      </c>
      <c r="I113" s="8"/>
      <c r="J113" s="12">
        <f t="shared" si="7"/>
        <v>0</v>
      </c>
      <c r="K113" s="12">
        <f t="shared" si="6"/>
        <v>0</v>
      </c>
      <c r="L113" s="12" t="s">
        <v>17</v>
      </c>
      <c r="M113" s="70" t="s">
        <v>116</v>
      </c>
    </row>
    <row r="114" spans="1:195" ht="23.1" customHeight="1">
      <c r="B114" s="2" t="e" vm="93">
        <v>#VALUE!</v>
      </c>
      <c r="C114" s="3">
        <v>88111</v>
      </c>
      <c r="D114" s="4" t="s">
        <v>183</v>
      </c>
      <c r="E114" s="5">
        <v>6</v>
      </c>
      <c r="F114" s="6">
        <f>3.65*6</f>
        <v>21.9</v>
      </c>
      <c r="G114" s="6">
        <f t="shared" si="5"/>
        <v>20.660377358490564</v>
      </c>
      <c r="H114" s="7">
        <v>0.06</v>
      </c>
      <c r="I114" s="8"/>
      <c r="J114" s="12">
        <f t="shared" si="7"/>
        <v>0</v>
      </c>
      <c r="K114" s="12">
        <f t="shared" si="6"/>
        <v>0</v>
      </c>
      <c r="L114" s="12" t="s">
        <v>59</v>
      </c>
      <c r="M114" s="70" t="s">
        <v>165</v>
      </c>
    </row>
    <row r="115" spans="1:195" ht="23.1" customHeight="1">
      <c r="B115" s="2" t="e" vm="94">
        <v>#VALUE!</v>
      </c>
      <c r="C115" s="3">
        <v>88155</v>
      </c>
      <c r="D115" s="4" t="s">
        <v>184</v>
      </c>
      <c r="E115" s="5">
        <v>6</v>
      </c>
      <c r="F115" s="6">
        <f>4.2*6</f>
        <v>25.200000000000003</v>
      </c>
      <c r="G115" s="6">
        <f t="shared" si="5"/>
        <v>23.773584905660378</v>
      </c>
      <c r="H115" s="7">
        <v>0.06</v>
      </c>
      <c r="I115" s="8"/>
      <c r="J115" s="12">
        <f t="shared" si="7"/>
        <v>0</v>
      </c>
      <c r="K115" s="12">
        <f t="shared" si="6"/>
        <v>0</v>
      </c>
      <c r="L115" s="12" t="s">
        <v>59</v>
      </c>
      <c r="M115" s="70" t="s">
        <v>165</v>
      </c>
    </row>
    <row r="116" spans="1:195" ht="14.45" customHeight="1">
      <c r="A116" s="46"/>
      <c r="B116" s="22" t="s">
        <v>185</v>
      </c>
      <c r="C116" s="23"/>
      <c r="D116" s="23"/>
      <c r="E116" s="27"/>
      <c r="F116" s="28"/>
      <c r="G116" s="28"/>
      <c r="H116" s="27"/>
      <c r="I116" s="23"/>
      <c r="J116" s="23"/>
      <c r="K116" s="20"/>
      <c r="L116" s="20"/>
      <c r="M116" s="69"/>
    </row>
    <row r="117" spans="1:195" ht="22.35" customHeight="1">
      <c r="B117" s="2" t="e" vm="95">
        <v>#VALUE!</v>
      </c>
      <c r="C117" s="3">
        <v>27012</v>
      </c>
      <c r="D117" s="4" t="s">
        <v>186</v>
      </c>
      <c r="E117" s="5">
        <v>12</v>
      </c>
      <c r="F117" s="6">
        <v>85.2</v>
      </c>
      <c r="G117" s="6">
        <f t="shared" si="5"/>
        <v>80.377358490566039</v>
      </c>
      <c r="H117" s="7">
        <v>0.06</v>
      </c>
      <c r="I117" s="8"/>
      <c r="J117" s="12">
        <f t="shared" si="7"/>
        <v>0</v>
      </c>
      <c r="K117" s="12">
        <f t="shared" si="6"/>
        <v>0</v>
      </c>
      <c r="L117" s="12" t="s">
        <v>17</v>
      </c>
      <c r="M117" s="70" t="s">
        <v>187</v>
      </c>
    </row>
    <row r="118" spans="1:195" ht="22.35" customHeight="1">
      <c r="B118" s="2" t="e" vm="96">
        <v>#VALUE!</v>
      </c>
      <c r="C118" s="3">
        <v>27018</v>
      </c>
      <c r="D118" s="4" t="s">
        <v>188</v>
      </c>
      <c r="E118" s="5">
        <v>8</v>
      </c>
      <c r="F118" s="6">
        <v>51.6</v>
      </c>
      <c r="G118" s="6">
        <f t="shared" si="5"/>
        <v>48.679245283018865</v>
      </c>
      <c r="H118" s="7">
        <v>0.06</v>
      </c>
      <c r="I118" s="8"/>
      <c r="J118" s="12">
        <f t="shared" si="7"/>
        <v>0</v>
      </c>
      <c r="K118" s="12">
        <f t="shared" si="6"/>
        <v>0</v>
      </c>
      <c r="L118" s="12" t="s">
        <v>17</v>
      </c>
      <c r="M118" s="70" t="s">
        <v>189</v>
      </c>
    </row>
    <row r="119" spans="1:195" ht="14.45" customHeight="1">
      <c r="A119" s="46"/>
      <c r="B119" s="22" t="s">
        <v>190</v>
      </c>
      <c r="C119" s="23"/>
      <c r="D119" s="23"/>
      <c r="E119" s="27"/>
      <c r="F119" s="28"/>
      <c r="G119" s="28"/>
      <c r="H119" s="27"/>
      <c r="I119" s="23"/>
      <c r="J119" s="23"/>
      <c r="K119" s="20"/>
      <c r="L119" s="20"/>
      <c r="M119" s="69"/>
    </row>
    <row r="120" spans="1:195" ht="23.1" customHeight="1">
      <c r="A120" s="1" t="s">
        <v>28</v>
      </c>
      <c r="B120" s="2" t="e" vm="97">
        <v>#VALUE!</v>
      </c>
      <c r="C120" s="3">
        <v>24016</v>
      </c>
      <c r="D120" s="4" t="s">
        <v>191</v>
      </c>
      <c r="E120" s="5">
        <v>6</v>
      </c>
      <c r="F120" s="6">
        <v>68.099999999999994</v>
      </c>
      <c r="G120" s="6">
        <f t="shared" si="5"/>
        <v>64.245283018867923</v>
      </c>
      <c r="H120" s="7">
        <v>0.06</v>
      </c>
      <c r="I120" s="8"/>
      <c r="J120" s="12">
        <f t="shared" si="7"/>
        <v>0</v>
      </c>
      <c r="K120" s="12">
        <f t="shared" si="6"/>
        <v>0</v>
      </c>
      <c r="L120" s="12" t="s">
        <v>17</v>
      </c>
      <c r="M120" s="70" t="s">
        <v>192</v>
      </c>
    </row>
    <row r="121" spans="1:195" ht="23.1" customHeight="1">
      <c r="B121" s="2" t="e" vm="98">
        <v>#VALUE!</v>
      </c>
      <c r="C121" s="4">
        <v>29297</v>
      </c>
      <c r="D121" s="4" t="s">
        <v>193</v>
      </c>
      <c r="E121" s="5">
        <v>10</v>
      </c>
      <c r="F121" s="6">
        <v>82.5</v>
      </c>
      <c r="G121" s="6">
        <f t="shared" si="5"/>
        <v>77.830188679245282</v>
      </c>
      <c r="H121" s="7">
        <v>0.06</v>
      </c>
      <c r="I121" s="8"/>
      <c r="J121" s="12">
        <f t="shared" si="7"/>
        <v>0</v>
      </c>
      <c r="K121" s="12">
        <f t="shared" si="6"/>
        <v>0</v>
      </c>
      <c r="L121" s="12" t="s">
        <v>17</v>
      </c>
    </row>
    <row r="122" spans="1:195" ht="23.1" customHeight="1">
      <c r="B122" s="2" t="e" vm="99">
        <v>#VALUE!</v>
      </c>
      <c r="C122" s="3" t="s">
        <v>194</v>
      </c>
      <c r="D122" s="4" t="s">
        <v>195</v>
      </c>
      <c r="E122" s="5">
        <v>10</v>
      </c>
      <c r="F122" s="6">
        <v>129.5</v>
      </c>
      <c r="G122" s="6">
        <f t="shared" si="5"/>
        <v>122.1698113207547</v>
      </c>
      <c r="H122" s="7">
        <v>0.06</v>
      </c>
      <c r="I122" s="8"/>
      <c r="J122" s="12">
        <f t="shared" si="7"/>
        <v>0</v>
      </c>
      <c r="K122" s="12">
        <f t="shared" si="6"/>
        <v>0</v>
      </c>
      <c r="L122" s="12" t="s">
        <v>17</v>
      </c>
      <c r="M122" s="70" t="s">
        <v>196</v>
      </c>
    </row>
    <row r="123" spans="1:195" ht="23.1" customHeight="1">
      <c r="B123" s="2" t="e" vm="100">
        <v>#VALUE!</v>
      </c>
      <c r="C123" s="3">
        <v>24018</v>
      </c>
      <c r="D123" s="4" t="s">
        <v>197</v>
      </c>
      <c r="E123" s="5">
        <v>10</v>
      </c>
      <c r="F123" s="6">
        <v>59.5</v>
      </c>
      <c r="G123" s="6">
        <f t="shared" si="5"/>
        <v>56.132075471698109</v>
      </c>
      <c r="H123" s="11">
        <v>0.06</v>
      </c>
      <c r="I123" s="8"/>
      <c r="J123" s="12">
        <f t="shared" si="7"/>
        <v>0</v>
      </c>
      <c r="K123" s="12">
        <f t="shared" si="6"/>
        <v>0</v>
      </c>
      <c r="L123" s="12" t="s">
        <v>17</v>
      </c>
      <c r="M123" s="70" t="s">
        <v>198</v>
      </c>
    </row>
    <row r="124" spans="1:195" s="37" customFormat="1" ht="14.45" customHeight="1">
      <c r="A124" s="29"/>
      <c r="B124" s="30"/>
      <c r="C124" s="31"/>
      <c r="D124" s="32" t="s">
        <v>199</v>
      </c>
      <c r="E124" s="33"/>
      <c r="F124" s="34"/>
      <c r="G124" s="34"/>
      <c r="H124" s="33"/>
      <c r="I124" s="35">
        <f>SUM(I106:I115,I117:I118,I120:I123)</f>
        <v>0</v>
      </c>
      <c r="J124" s="36">
        <f t="shared" ref="J124:K124" si="8">SUM(J106:J115,J117:J118,J120:J123)</f>
        <v>0</v>
      </c>
      <c r="K124" s="36">
        <f t="shared" si="8"/>
        <v>0</v>
      </c>
      <c r="L124" s="36"/>
      <c r="M124" s="71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  <c r="BA124" s="77"/>
      <c r="BB124" s="77"/>
      <c r="BC124" s="77"/>
      <c r="BD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7"/>
      <c r="BV124" s="77"/>
      <c r="BW124" s="77"/>
      <c r="BX124" s="77"/>
      <c r="BY124" s="77"/>
      <c r="BZ124" s="77"/>
      <c r="CA124" s="77"/>
      <c r="CB124" s="77"/>
      <c r="CC124" s="77"/>
      <c r="CD124" s="77"/>
      <c r="CE124" s="77"/>
      <c r="CF124" s="77"/>
      <c r="CG124" s="77"/>
      <c r="CH124" s="77"/>
      <c r="CI124" s="77"/>
      <c r="CJ124" s="77"/>
      <c r="CK124" s="77"/>
      <c r="CL124" s="77"/>
      <c r="CM124" s="77"/>
      <c r="CN124" s="77"/>
      <c r="CO124" s="77"/>
      <c r="CP124" s="77"/>
      <c r="CQ124" s="77"/>
      <c r="CR124" s="77"/>
      <c r="CS124" s="77"/>
      <c r="CT124" s="77"/>
      <c r="CU124" s="77"/>
      <c r="CV124" s="77"/>
      <c r="CW124" s="77"/>
      <c r="CX124" s="77"/>
      <c r="CY124" s="77"/>
      <c r="CZ124" s="77"/>
      <c r="DA124" s="77"/>
      <c r="DB124" s="77"/>
      <c r="DC124" s="77"/>
      <c r="DD124" s="77"/>
      <c r="DE124" s="77"/>
      <c r="DF124" s="77"/>
      <c r="DG124" s="77"/>
      <c r="DH124" s="77"/>
      <c r="DI124" s="77"/>
      <c r="DJ124" s="77"/>
      <c r="DK124" s="77"/>
      <c r="DL124" s="77"/>
      <c r="DM124" s="77"/>
      <c r="DN124" s="77"/>
      <c r="DO124" s="77"/>
      <c r="DP124" s="77"/>
      <c r="DQ124" s="77"/>
      <c r="DR124" s="77"/>
      <c r="DS124" s="77"/>
      <c r="DT124" s="77"/>
      <c r="DU124" s="77"/>
      <c r="DV124" s="77"/>
      <c r="DW124" s="77"/>
      <c r="DX124" s="77"/>
      <c r="DY124" s="77"/>
      <c r="DZ124" s="77"/>
      <c r="EA124" s="77"/>
      <c r="EB124" s="77"/>
      <c r="EC124" s="77"/>
      <c r="ED124" s="77"/>
      <c r="EE124" s="77"/>
      <c r="EF124" s="77"/>
      <c r="EG124" s="77"/>
      <c r="EH124" s="77"/>
      <c r="EI124" s="77"/>
      <c r="EJ124" s="77"/>
      <c r="EK124" s="77"/>
      <c r="EL124" s="77"/>
      <c r="EM124" s="77"/>
      <c r="EN124" s="77"/>
      <c r="EO124" s="77"/>
      <c r="EP124" s="77"/>
      <c r="EQ124" s="77"/>
      <c r="ER124" s="77"/>
      <c r="ES124" s="77"/>
      <c r="ET124" s="77"/>
      <c r="EU124" s="77"/>
      <c r="EV124" s="77"/>
      <c r="EW124" s="77"/>
      <c r="EX124" s="77"/>
      <c r="EY124" s="77"/>
      <c r="EZ124" s="77"/>
      <c r="FA124" s="77"/>
      <c r="FB124" s="77"/>
      <c r="FC124" s="77"/>
      <c r="FD124" s="77"/>
      <c r="FE124" s="77"/>
      <c r="FF124" s="77"/>
      <c r="FG124" s="77"/>
      <c r="FH124" s="77"/>
      <c r="FI124" s="77"/>
      <c r="FJ124" s="77"/>
      <c r="FK124" s="77"/>
      <c r="FL124" s="77"/>
      <c r="FM124" s="77"/>
      <c r="FN124" s="77"/>
      <c r="FO124" s="77"/>
      <c r="FP124" s="77"/>
      <c r="FQ124" s="77"/>
      <c r="FR124" s="77"/>
      <c r="FS124" s="77"/>
      <c r="FT124" s="77"/>
      <c r="FU124" s="77"/>
      <c r="FV124" s="77"/>
      <c r="FW124" s="77"/>
      <c r="FX124" s="77"/>
      <c r="FY124" s="77"/>
      <c r="FZ124" s="77"/>
      <c r="GA124" s="77"/>
      <c r="GB124" s="77"/>
      <c r="GC124" s="77"/>
      <c r="GD124" s="77"/>
      <c r="GE124" s="77"/>
      <c r="GF124" s="77"/>
      <c r="GG124" s="77"/>
      <c r="GH124" s="77"/>
      <c r="GI124" s="77"/>
      <c r="GJ124" s="77"/>
      <c r="GK124" s="77"/>
      <c r="GL124" s="77"/>
      <c r="GM124" s="77"/>
    </row>
    <row r="125" spans="1:195" ht="14.45" customHeight="1">
      <c r="A125" s="38"/>
      <c r="B125" s="39" t="s">
        <v>200</v>
      </c>
      <c r="C125" s="40"/>
      <c r="D125" s="40"/>
      <c r="E125" s="41"/>
      <c r="F125" s="42"/>
      <c r="G125" s="42"/>
      <c r="H125" s="41"/>
      <c r="I125" s="40"/>
      <c r="J125" s="40"/>
      <c r="K125" s="43"/>
      <c r="L125" s="43"/>
      <c r="M125" s="72"/>
    </row>
    <row r="126" spans="1:195" ht="14.45" customHeight="1">
      <c r="A126" s="25"/>
      <c r="B126" s="26" t="s">
        <v>201</v>
      </c>
      <c r="C126" s="23"/>
      <c r="D126" s="23"/>
      <c r="E126" s="27"/>
      <c r="F126" s="28"/>
      <c r="G126" s="28"/>
      <c r="H126" s="27"/>
      <c r="I126" s="23"/>
      <c r="J126" s="23"/>
      <c r="K126" s="20"/>
      <c r="L126" s="20"/>
      <c r="M126" s="69"/>
    </row>
    <row r="127" spans="1:195" ht="23.1" customHeight="1">
      <c r="B127" s="2" t="e" vm="101">
        <v>#VALUE!</v>
      </c>
      <c r="C127" s="3">
        <v>22005</v>
      </c>
      <c r="D127" s="4" t="s">
        <v>202</v>
      </c>
      <c r="E127" s="5">
        <v>12</v>
      </c>
      <c r="F127" s="6">
        <v>99</v>
      </c>
      <c r="G127" s="6">
        <f t="shared" si="5"/>
        <v>93.396226415094333</v>
      </c>
      <c r="H127" s="11">
        <v>0.06</v>
      </c>
      <c r="I127" s="8"/>
      <c r="J127" s="12">
        <f t="shared" ref="J127:J158" si="9">I127*G127</f>
        <v>0</v>
      </c>
      <c r="K127" s="12">
        <f t="shared" si="6"/>
        <v>0</v>
      </c>
      <c r="L127" s="12" t="s">
        <v>17</v>
      </c>
      <c r="M127" s="70" t="s">
        <v>203</v>
      </c>
    </row>
    <row r="128" spans="1:195" ht="23.1" customHeight="1">
      <c r="B128" s="2" t="e" vm="102">
        <v>#VALUE!</v>
      </c>
      <c r="C128" s="3">
        <v>22019</v>
      </c>
      <c r="D128" s="4" t="s">
        <v>204</v>
      </c>
      <c r="E128" s="5">
        <v>12</v>
      </c>
      <c r="F128" s="6">
        <v>99</v>
      </c>
      <c r="G128" s="6">
        <f t="shared" si="5"/>
        <v>93.396226415094333</v>
      </c>
      <c r="H128" s="7">
        <v>0.06</v>
      </c>
      <c r="I128" s="8"/>
      <c r="J128" s="12">
        <f t="shared" si="9"/>
        <v>0</v>
      </c>
      <c r="K128" s="12">
        <f t="shared" si="6"/>
        <v>0</v>
      </c>
      <c r="L128" s="12" t="s">
        <v>17</v>
      </c>
      <c r="M128" s="70" t="s">
        <v>205</v>
      </c>
    </row>
    <row r="129" spans="1:13" ht="23.1" customHeight="1">
      <c r="B129" s="2" t="e" vm="103">
        <v>#VALUE!</v>
      </c>
      <c r="C129" s="3">
        <v>22029</v>
      </c>
      <c r="D129" s="4" t="s">
        <v>206</v>
      </c>
      <c r="E129" s="5">
        <v>12</v>
      </c>
      <c r="F129" s="6">
        <v>103.2</v>
      </c>
      <c r="G129" s="6">
        <f t="shared" si="5"/>
        <v>97.35849056603773</v>
      </c>
      <c r="H129" s="7">
        <v>0.06</v>
      </c>
      <c r="I129" s="8"/>
      <c r="J129" s="12">
        <f t="shared" si="9"/>
        <v>0</v>
      </c>
      <c r="K129" s="12">
        <f t="shared" si="6"/>
        <v>0</v>
      </c>
      <c r="L129" s="12" t="s">
        <v>17</v>
      </c>
      <c r="M129" s="70" t="s">
        <v>207</v>
      </c>
    </row>
    <row r="130" spans="1:13" ht="23.1" customHeight="1">
      <c r="B130" s="2" t="e" vm="104">
        <v>#VALUE!</v>
      </c>
      <c r="C130" s="3">
        <v>22023</v>
      </c>
      <c r="D130" s="4" t="s">
        <v>208</v>
      </c>
      <c r="E130" s="5">
        <v>12</v>
      </c>
      <c r="F130" s="6">
        <v>71.400000000000006</v>
      </c>
      <c r="G130" s="6">
        <f t="shared" si="5"/>
        <v>67.358490566037744</v>
      </c>
      <c r="H130" s="7">
        <v>0.06</v>
      </c>
      <c r="I130" s="8"/>
      <c r="J130" s="12">
        <f t="shared" si="9"/>
        <v>0</v>
      </c>
      <c r="K130" s="12">
        <f t="shared" si="6"/>
        <v>0</v>
      </c>
      <c r="L130" s="12" t="s">
        <v>17</v>
      </c>
      <c r="M130" s="70" t="s">
        <v>209</v>
      </c>
    </row>
    <row r="131" spans="1:13" ht="23.1" customHeight="1">
      <c r="B131" s="2" t="e" vm="105">
        <v>#VALUE!</v>
      </c>
      <c r="C131" s="3">
        <v>22024</v>
      </c>
      <c r="D131" s="4" t="s">
        <v>210</v>
      </c>
      <c r="E131" s="5">
        <v>12</v>
      </c>
      <c r="F131" s="6">
        <v>71.400000000000006</v>
      </c>
      <c r="G131" s="6">
        <f t="shared" si="5"/>
        <v>67.358490566037744</v>
      </c>
      <c r="H131" s="7">
        <v>0.06</v>
      </c>
      <c r="I131" s="8"/>
      <c r="J131" s="12">
        <f t="shared" si="9"/>
        <v>0</v>
      </c>
      <c r="K131" s="12">
        <f t="shared" si="6"/>
        <v>0</v>
      </c>
      <c r="L131" s="12" t="s">
        <v>17</v>
      </c>
      <c r="M131" s="70" t="s">
        <v>211</v>
      </c>
    </row>
    <row r="132" spans="1:13" ht="23.1" customHeight="1">
      <c r="B132" s="2" t="e" vm="106">
        <v>#VALUE!</v>
      </c>
      <c r="C132" s="3">
        <v>22025</v>
      </c>
      <c r="D132" s="4" t="s">
        <v>212</v>
      </c>
      <c r="E132" s="5">
        <v>12</v>
      </c>
      <c r="F132" s="6">
        <v>82.8</v>
      </c>
      <c r="G132" s="6">
        <f t="shared" si="5"/>
        <v>78.113207547169807</v>
      </c>
      <c r="H132" s="7">
        <v>0.06</v>
      </c>
      <c r="I132" s="8"/>
      <c r="J132" s="12">
        <f t="shared" si="9"/>
        <v>0</v>
      </c>
      <c r="K132" s="12">
        <f t="shared" si="6"/>
        <v>0</v>
      </c>
      <c r="L132" s="12" t="s">
        <v>17</v>
      </c>
      <c r="M132" s="70" t="s">
        <v>213</v>
      </c>
    </row>
    <row r="133" spans="1:13" ht="23.1" customHeight="1">
      <c r="B133" s="2" t="e" vm="107">
        <v>#VALUE!</v>
      </c>
      <c r="C133" s="3">
        <v>22026</v>
      </c>
      <c r="D133" s="4" t="s">
        <v>214</v>
      </c>
      <c r="E133" s="5">
        <v>12</v>
      </c>
      <c r="F133" s="6">
        <v>94.2</v>
      </c>
      <c r="G133" s="6">
        <f t="shared" si="5"/>
        <v>88.867924528301884</v>
      </c>
      <c r="H133" s="7">
        <v>0.06</v>
      </c>
      <c r="I133" s="8"/>
      <c r="J133" s="12">
        <f t="shared" si="9"/>
        <v>0</v>
      </c>
      <c r="K133" s="12">
        <f t="shared" si="6"/>
        <v>0</v>
      </c>
      <c r="L133" s="12" t="s">
        <v>17</v>
      </c>
      <c r="M133" s="70" t="s">
        <v>215</v>
      </c>
    </row>
    <row r="134" spans="1:13" ht="23.1" customHeight="1">
      <c r="B134" s="2" t="e" vm="108">
        <v>#VALUE!</v>
      </c>
      <c r="C134" s="3">
        <v>22031</v>
      </c>
      <c r="D134" s="4" t="s">
        <v>216</v>
      </c>
      <c r="E134" s="5">
        <v>12</v>
      </c>
      <c r="F134" s="6">
        <v>81</v>
      </c>
      <c r="G134" s="6">
        <f t="shared" si="5"/>
        <v>76.415094339622641</v>
      </c>
      <c r="H134" s="11">
        <v>0.06</v>
      </c>
      <c r="I134" s="8"/>
      <c r="J134" s="12">
        <f t="shared" si="9"/>
        <v>0</v>
      </c>
      <c r="K134" s="12">
        <f t="shared" si="6"/>
        <v>0</v>
      </c>
      <c r="L134" s="12" t="s">
        <v>17</v>
      </c>
      <c r="M134" s="70" t="s">
        <v>217</v>
      </c>
    </row>
    <row r="135" spans="1:13" ht="23.1" customHeight="1">
      <c r="B135" s="2" t="e" vm="109">
        <v>#VALUE!</v>
      </c>
      <c r="C135" s="3">
        <v>22034</v>
      </c>
      <c r="D135" s="4" t="s">
        <v>218</v>
      </c>
      <c r="E135" s="5">
        <v>12</v>
      </c>
      <c r="F135" s="6">
        <v>103.2</v>
      </c>
      <c r="G135" s="6">
        <f t="shared" si="5"/>
        <v>97.35849056603773</v>
      </c>
      <c r="H135" s="7">
        <v>0.06</v>
      </c>
      <c r="I135" s="8"/>
      <c r="J135" s="12">
        <f t="shared" si="9"/>
        <v>0</v>
      </c>
      <c r="K135" s="12">
        <f t="shared" si="6"/>
        <v>0</v>
      </c>
      <c r="L135" s="12" t="s">
        <v>17</v>
      </c>
      <c r="M135" s="70" t="s">
        <v>219</v>
      </c>
    </row>
    <row r="136" spans="1:13" ht="23.1" customHeight="1">
      <c r="B136" s="2" t="e" vm="110">
        <v>#VALUE!</v>
      </c>
      <c r="C136" s="3">
        <v>22711</v>
      </c>
      <c r="D136" s="4" t="s">
        <v>220</v>
      </c>
      <c r="E136" s="5">
        <v>10</v>
      </c>
      <c r="F136" s="6">
        <v>92</v>
      </c>
      <c r="G136" s="6">
        <f t="shared" si="5"/>
        <v>86.79245283018868</v>
      </c>
      <c r="H136" s="7">
        <v>0.06</v>
      </c>
      <c r="I136" s="8"/>
      <c r="J136" s="12">
        <f t="shared" si="9"/>
        <v>0</v>
      </c>
      <c r="K136" s="12">
        <f t="shared" si="6"/>
        <v>0</v>
      </c>
      <c r="L136" s="12" t="s">
        <v>59</v>
      </c>
      <c r="M136" s="70" t="s">
        <v>221</v>
      </c>
    </row>
    <row r="137" spans="1:13" ht="14.45" customHeight="1">
      <c r="A137" s="46"/>
      <c r="B137" s="22" t="s">
        <v>222</v>
      </c>
      <c r="C137" s="23"/>
      <c r="D137" s="23"/>
      <c r="E137" s="27"/>
      <c r="F137" s="28"/>
      <c r="G137" s="28"/>
      <c r="H137" s="27"/>
      <c r="I137" s="23"/>
      <c r="J137" s="23"/>
      <c r="K137" s="20"/>
      <c r="L137" s="20"/>
      <c r="M137" s="69"/>
    </row>
    <row r="138" spans="1:13" ht="23.1" customHeight="1">
      <c r="B138" s="2" t="e" vm="111">
        <v>#VALUE!</v>
      </c>
      <c r="C138" s="3">
        <v>22210</v>
      </c>
      <c r="D138" s="4" t="s">
        <v>223</v>
      </c>
      <c r="E138" s="5">
        <v>12</v>
      </c>
      <c r="F138" s="6">
        <v>103.2</v>
      </c>
      <c r="G138" s="6">
        <f t="shared" si="5"/>
        <v>97.35849056603773</v>
      </c>
      <c r="H138" s="7">
        <v>0.06</v>
      </c>
      <c r="I138" s="8"/>
      <c r="J138" s="12">
        <f t="shared" si="9"/>
        <v>0</v>
      </c>
      <c r="K138" s="12">
        <f t="shared" si="6"/>
        <v>0</v>
      </c>
      <c r="L138" s="12" t="s">
        <v>17</v>
      </c>
      <c r="M138" s="70" t="s">
        <v>219</v>
      </c>
    </row>
    <row r="139" spans="1:13" ht="23.1" customHeight="1">
      <c r="B139" s="2" t="e" vm="112">
        <v>#VALUE!</v>
      </c>
      <c r="C139" s="3">
        <v>22712</v>
      </c>
      <c r="D139" s="4" t="s">
        <v>224</v>
      </c>
      <c r="E139" s="5">
        <v>10</v>
      </c>
      <c r="F139" s="6">
        <v>92</v>
      </c>
      <c r="G139" s="6">
        <f t="shared" si="5"/>
        <v>86.79245283018868</v>
      </c>
      <c r="H139" s="7">
        <v>0.06</v>
      </c>
      <c r="I139" s="8"/>
      <c r="J139" s="12">
        <f t="shared" si="9"/>
        <v>0</v>
      </c>
      <c r="K139" s="12">
        <f t="shared" si="6"/>
        <v>0</v>
      </c>
      <c r="L139" s="12" t="s">
        <v>59</v>
      </c>
      <c r="M139" s="70" t="s">
        <v>221</v>
      </c>
    </row>
    <row r="140" spans="1:13" ht="23.1" customHeight="1">
      <c r="B140" s="2" t="e" vm="113">
        <v>#VALUE!</v>
      </c>
      <c r="C140" s="3">
        <v>22200</v>
      </c>
      <c r="D140" s="4" t="s">
        <v>225</v>
      </c>
      <c r="E140" s="5">
        <v>12</v>
      </c>
      <c r="F140" s="6">
        <v>86.8</v>
      </c>
      <c r="G140" s="6">
        <f t="shared" si="5"/>
        <v>81.886792452830178</v>
      </c>
      <c r="H140" s="7">
        <v>0.06</v>
      </c>
      <c r="I140" s="8"/>
      <c r="J140" s="12">
        <f t="shared" si="9"/>
        <v>0</v>
      </c>
      <c r="K140" s="12">
        <f t="shared" si="6"/>
        <v>0</v>
      </c>
      <c r="L140" s="12" t="s">
        <v>17</v>
      </c>
      <c r="M140" s="70" t="s">
        <v>213</v>
      </c>
    </row>
    <row r="141" spans="1:13" ht="23.1" customHeight="1">
      <c r="B141" s="2" t="e" vm="114">
        <v>#VALUE!</v>
      </c>
      <c r="C141" s="3">
        <v>22206</v>
      </c>
      <c r="D141" s="4" t="s">
        <v>226</v>
      </c>
      <c r="E141" s="5">
        <v>12</v>
      </c>
      <c r="F141" s="6">
        <v>99</v>
      </c>
      <c r="G141" s="6">
        <f t="shared" si="5"/>
        <v>93.396226415094333</v>
      </c>
      <c r="H141" s="7">
        <v>0.06</v>
      </c>
      <c r="I141" s="8"/>
      <c r="J141" s="12">
        <f t="shared" si="9"/>
        <v>0</v>
      </c>
      <c r="K141" s="12">
        <f t="shared" si="6"/>
        <v>0</v>
      </c>
      <c r="L141" s="12" t="s">
        <v>17</v>
      </c>
      <c r="M141" s="70" t="s">
        <v>203</v>
      </c>
    </row>
    <row r="142" spans="1:13" ht="23.1" customHeight="1">
      <c r="B142" s="2" t="e" vm="115">
        <v>#VALUE!</v>
      </c>
      <c r="C142" s="3">
        <v>22209</v>
      </c>
      <c r="D142" s="4" t="s">
        <v>227</v>
      </c>
      <c r="E142" s="5">
        <v>12</v>
      </c>
      <c r="F142" s="6">
        <v>103.2</v>
      </c>
      <c r="G142" s="6">
        <f t="shared" si="5"/>
        <v>97.35849056603773</v>
      </c>
      <c r="H142" s="7">
        <v>0.06</v>
      </c>
      <c r="I142" s="8"/>
      <c r="J142" s="12">
        <f t="shared" si="9"/>
        <v>0</v>
      </c>
      <c r="K142" s="12">
        <f t="shared" si="6"/>
        <v>0</v>
      </c>
      <c r="L142" s="12" t="s">
        <v>17</v>
      </c>
      <c r="M142" s="70" t="s">
        <v>207</v>
      </c>
    </row>
    <row r="143" spans="1:13" ht="14.45" customHeight="1">
      <c r="A143" s="46"/>
      <c r="B143" s="22" t="s">
        <v>228</v>
      </c>
      <c r="C143" s="23"/>
      <c r="D143" s="23"/>
      <c r="E143" s="27"/>
      <c r="F143" s="28"/>
      <c r="G143" s="28"/>
      <c r="H143" s="27"/>
      <c r="I143" s="23"/>
      <c r="J143" s="23"/>
      <c r="K143" s="20"/>
      <c r="L143" s="20"/>
      <c r="M143" s="69"/>
    </row>
    <row r="144" spans="1:13" ht="23.1" customHeight="1">
      <c r="B144" s="2" t="e" vm="116">
        <v>#VALUE!</v>
      </c>
      <c r="C144" s="3">
        <v>22604</v>
      </c>
      <c r="D144" s="4" t="s">
        <v>229</v>
      </c>
      <c r="E144" s="5">
        <v>6</v>
      </c>
      <c r="F144" s="6">
        <v>140.69999999999999</v>
      </c>
      <c r="G144" s="6">
        <f t="shared" ref="G144:G208" si="10">(F144/(1+H144))</f>
        <v>132.73584905660377</v>
      </c>
      <c r="H144" s="11">
        <v>0.06</v>
      </c>
      <c r="I144" s="8"/>
      <c r="J144" s="12">
        <f t="shared" si="9"/>
        <v>0</v>
      </c>
      <c r="K144" s="12">
        <f t="shared" ref="K144:K211" si="11">F144*I144</f>
        <v>0</v>
      </c>
      <c r="L144" s="12" t="s">
        <v>17</v>
      </c>
      <c r="M144" s="70" t="s">
        <v>230</v>
      </c>
    </row>
    <row r="145" spans="1:195" ht="23.1" customHeight="1">
      <c r="B145" s="2" t="e" vm="117">
        <v>#VALUE!</v>
      </c>
      <c r="C145" s="3" t="s">
        <v>231</v>
      </c>
      <c r="D145" s="4" t="s">
        <v>232</v>
      </c>
      <c r="E145" s="5">
        <v>6</v>
      </c>
      <c r="F145" s="6">
        <v>123.3</v>
      </c>
      <c r="G145" s="6">
        <f t="shared" si="10"/>
        <v>116.32075471698113</v>
      </c>
      <c r="H145" s="7">
        <v>0.06</v>
      </c>
      <c r="I145" s="8"/>
      <c r="J145" s="12">
        <f t="shared" si="9"/>
        <v>0</v>
      </c>
      <c r="K145" s="12">
        <f t="shared" si="11"/>
        <v>0</v>
      </c>
      <c r="L145" s="12" t="s">
        <v>17</v>
      </c>
      <c r="M145" s="70" t="s">
        <v>211</v>
      </c>
    </row>
    <row r="146" spans="1:195" ht="23.1" customHeight="1">
      <c r="B146" s="2" t="e" vm="118">
        <v>#VALUE!</v>
      </c>
      <c r="C146" s="3">
        <v>22401</v>
      </c>
      <c r="D146" s="4" t="s">
        <v>233</v>
      </c>
      <c r="E146" s="5">
        <v>6</v>
      </c>
      <c r="F146" s="6">
        <v>123.3</v>
      </c>
      <c r="G146" s="6">
        <f t="shared" si="10"/>
        <v>116.32075471698113</v>
      </c>
      <c r="H146" s="7">
        <v>0.06</v>
      </c>
      <c r="I146" s="8"/>
      <c r="J146" s="12">
        <f t="shared" si="9"/>
        <v>0</v>
      </c>
      <c r="K146" s="12">
        <f t="shared" si="11"/>
        <v>0</v>
      </c>
      <c r="L146" s="12" t="s">
        <v>17</v>
      </c>
      <c r="M146" s="70" t="s">
        <v>211</v>
      </c>
    </row>
    <row r="147" spans="1:195" ht="23.1" customHeight="1">
      <c r="B147" s="2" t="e" vm="119">
        <v>#VALUE!</v>
      </c>
      <c r="C147" s="3" t="s">
        <v>234</v>
      </c>
      <c r="D147" s="4" t="s">
        <v>235</v>
      </c>
      <c r="E147" s="5">
        <v>6</v>
      </c>
      <c r="F147" s="6">
        <v>140.69999999999999</v>
      </c>
      <c r="G147" s="6">
        <f t="shared" si="10"/>
        <v>132.73584905660377</v>
      </c>
      <c r="H147" s="7">
        <v>0.06</v>
      </c>
      <c r="I147" s="8"/>
      <c r="J147" s="12">
        <f t="shared" si="9"/>
        <v>0</v>
      </c>
      <c r="K147" s="12">
        <f t="shared" si="11"/>
        <v>0</v>
      </c>
      <c r="L147" s="12" t="s">
        <v>17</v>
      </c>
      <c r="M147" s="70" t="s">
        <v>236</v>
      </c>
    </row>
    <row r="148" spans="1:195" ht="23.1" customHeight="1">
      <c r="B148" s="2" t="e" vm="120">
        <v>#VALUE!</v>
      </c>
      <c r="C148" s="3" t="s">
        <v>237</v>
      </c>
      <c r="D148" s="4" t="s">
        <v>238</v>
      </c>
      <c r="E148" s="5">
        <v>6</v>
      </c>
      <c r="F148" s="6">
        <v>123.3</v>
      </c>
      <c r="G148" s="6">
        <f t="shared" si="10"/>
        <v>116.32075471698113</v>
      </c>
      <c r="H148" s="7">
        <v>0.06</v>
      </c>
      <c r="I148" s="8"/>
      <c r="J148" s="12">
        <f t="shared" si="9"/>
        <v>0</v>
      </c>
      <c r="K148" s="12">
        <f t="shared" si="11"/>
        <v>0</v>
      </c>
      <c r="L148" s="12" t="s">
        <v>17</v>
      </c>
      <c r="M148" s="70" t="s">
        <v>239</v>
      </c>
    </row>
    <row r="149" spans="1:195" ht="23.1" customHeight="1">
      <c r="B149" s="2" t="e" vm="121">
        <v>#VALUE!</v>
      </c>
      <c r="C149" s="3" t="s">
        <v>240</v>
      </c>
      <c r="D149" s="4" t="s">
        <v>241</v>
      </c>
      <c r="E149" s="5">
        <v>6</v>
      </c>
      <c r="F149" s="6">
        <v>121.8</v>
      </c>
      <c r="G149" s="6">
        <f t="shared" si="10"/>
        <v>114.90566037735849</v>
      </c>
      <c r="H149" s="7">
        <v>0.06</v>
      </c>
      <c r="I149" s="8"/>
      <c r="J149" s="12">
        <f t="shared" si="9"/>
        <v>0</v>
      </c>
      <c r="K149" s="12">
        <f t="shared" si="11"/>
        <v>0</v>
      </c>
      <c r="L149" s="12" t="s">
        <v>17</v>
      </c>
      <c r="M149" s="70" t="s">
        <v>242</v>
      </c>
    </row>
    <row r="150" spans="1:195" ht="23.1" customHeight="1">
      <c r="B150" s="2" t="e" vm="122">
        <v>#VALUE!</v>
      </c>
      <c r="C150" s="3" t="s">
        <v>243</v>
      </c>
      <c r="D150" s="4" t="s">
        <v>244</v>
      </c>
      <c r="E150" s="5">
        <v>6</v>
      </c>
      <c r="F150" s="6">
        <v>161.69999999999999</v>
      </c>
      <c r="G150" s="6">
        <f t="shared" si="10"/>
        <v>152.54716981132074</v>
      </c>
      <c r="H150" s="7">
        <v>0.06</v>
      </c>
      <c r="I150" s="8"/>
      <c r="J150" s="12">
        <f t="shared" si="9"/>
        <v>0</v>
      </c>
      <c r="K150" s="12">
        <f t="shared" si="11"/>
        <v>0</v>
      </c>
      <c r="L150" s="12" t="s">
        <v>17</v>
      </c>
      <c r="M150" s="70" t="s">
        <v>245</v>
      </c>
    </row>
    <row r="151" spans="1:195" ht="14.45" customHeight="1">
      <c r="A151" s="25"/>
      <c r="B151" s="26" t="s">
        <v>246</v>
      </c>
      <c r="C151" s="23"/>
      <c r="D151" s="23"/>
      <c r="E151" s="27"/>
      <c r="F151" s="28"/>
      <c r="G151" s="28"/>
      <c r="H151" s="27"/>
      <c r="I151" s="23"/>
      <c r="J151" s="23"/>
      <c r="K151" s="20"/>
      <c r="L151" s="20"/>
      <c r="M151" s="69"/>
    </row>
    <row r="152" spans="1:195" ht="23.1" customHeight="1">
      <c r="B152" s="2" t="e" vm="123">
        <v>#VALUE!</v>
      </c>
      <c r="C152" s="3">
        <v>99979</v>
      </c>
      <c r="D152" s="4" t="s">
        <v>247</v>
      </c>
      <c r="E152" s="5">
        <v>10</v>
      </c>
      <c r="F152" s="6">
        <v>119</v>
      </c>
      <c r="G152" s="6">
        <f t="shared" si="10"/>
        <v>112.26415094339622</v>
      </c>
      <c r="H152" s="11">
        <v>0.06</v>
      </c>
      <c r="I152" s="8"/>
      <c r="J152" s="12">
        <f t="shared" si="9"/>
        <v>0</v>
      </c>
      <c r="K152" s="12">
        <f t="shared" si="11"/>
        <v>0</v>
      </c>
      <c r="L152" s="12" t="s">
        <v>59</v>
      </c>
      <c r="M152" s="70" t="s">
        <v>221</v>
      </c>
    </row>
    <row r="153" spans="1:195" ht="23.1" customHeight="1">
      <c r="B153" s="2" t="e" vm="124">
        <v>#VALUE!</v>
      </c>
      <c r="C153" s="3">
        <v>22707</v>
      </c>
      <c r="D153" s="4" t="s">
        <v>248</v>
      </c>
      <c r="E153" s="5">
        <v>12</v>
      </c>
      <c r="F153" s="6">
        <v>44.4</v>
      </c>
      <c r="G153" s="6">
        <f t="shared" si="10"/>
        <v>41.886792452830186</v>
      </c>
      <c r="H153" s="7">
        <v>0.06</v>
      </c>
      <c r="I153" s="8"/>
      <c r="J153" s="12">
        <f t="shared" si="9"/>
        <v>0</v>
      </c>
      <c r="K153" s="12">
        <f t="shared" si="11"/>
        <v>0</v>
      </c>
      <c r="L153" s="12" t="s">
        <v>17</v>
      </c>
      <c r="M153" s="70" t="s">
        <v>249</v>
      </c>
    </row>
    <row r="154" spans="1:195" ht="23.1" customHeight="1">
      <c r="B154" s="2" t="e" vm="125">
        <v>#VALUE!</v>
      </c>
      <c r="C154" s="3">
        <v>22706</v>
      </c>
      <c r="D154" s="4" t="s">
        <v>250</v>
      </c>
      <c r="E154" s="5">
        <v>12</v>
      </c>
      <c r="F154" s="6">
        <v>55.2</v>
      </c>
      <c r="G154" s="6">
        <f t="shared" si="10"/>
        <v>52.075471698113205</v>
      </c>
      <c r="H154" s="11">
        <v>0.06</v>
      </c>
      <c r="I154" s="8"/>
      <c r="J154" s="12">
        <f t="shared" si="9"/>
        <v>0</v>
      </c>
      <c r="K154" s="12">
        <f t="shared" si="11"/>
        <v>0</v>
      </c>
      <c r="L154" s="12" t="s">
        <v>17</v>
      </c>
      <c r="M154" s="70" t="s">
        <v>251</v>
      </c>
    </row>
    <row r="155" spans="1:195" ht="23.1" customHeight="1">
      <c r="B155" s="2" t="e" vm="126">
        <v>#VALUE!</v>
      </c>
      <c r="C155" s="3">
        <v>22750</v>
      </c>
      <c r="D155" s="4" t="s">
        <v>252</v>
      </c>
      <c r="E155" s="5">
        <v>1</v>
      </c>
      <c r="F155" s="6">
        <v>71.95</v>
      </c>
      <c r="G155" s="6">
        <f t="shared" si="10"/>
        <v>67.877358490566039</v>
      </c>
      <c r="H155" s="11">
        <v>0.06</v>
      </c>
      <c r="I155" s="8"/>
      <c r="J155" s="12">
        <f t="shared" si="9"/>
        <v>0</v>
      </c>
      <c r="K155" s="12">
        <f t="shared" si="11"/>
        <v>0</v>
      </c>
      <c r="L155" s="12" t="s">
        <v>17</v>
      </c>
      <c r="M155" s="70" t="s">
        <v>253</v>
      </c>
    </row>
    <row r="156" spans="1:195" ht="14.45" customHeight="1">
      <c r="A156" s="25"/>
      <c r="B156" s="26" t="s">
        <v>254</v>
      </c>
      <c r="C156" s="23"/>
      <c r="D156" s="23"/>
      <c r="E156" s="27"/>
      <c r="F156" s="28"/>
      <c r="G156" s="28"/>
      <c r="H156" s="27"/>
      <c r="I156" s="23"/>
      <c r="J156" s="23"/>
      <c r="K156" s="20"/>
      <c r="L156" s="20"/>
      <c r="M156" s="69"/>
    </row>
    <row r="157" spans="1:195" ht="23.1" customHeight="1">
      <c r="B157" s="2" t="e" vm="127">
        <v>#VALUE!</v>
      </c>
      <c r="C157" s="3">
        <v>22800</v>
      </c>
      <c r="D157" s="4" t="s">
        <v>255</v>
      </c>
      <c r="E157" s="5">
        <v>12</v>
      </c>
      <c r="F157" s="6">
        <v>105</v>
      </c>
      <c r="G157" s="6">
        <f t="shared" si="10"/>
        <v>99.056603773584897</v>
      </c>
      <c r="H157" s="7">
        <v>0.06</v>
      </c>
      <c r="I157" s="8"/>
      <c r="J157" s="12">
        <f t="shared" si="9"/>
        <v>0</v>
      </c>
      <c r="K157" s="12">
        <f t="shared" si="11"/>
        <v>0</v>
      </c>
      <c r="L157" s="12" t="s">
        <v>17</v>
      </c>
      <c r="M157" s="70" t="s">
        <v>256</v>
      </c>
    </row>
    <row r="158" spans="1:195" ht="23.1" customHeight="1">
      <c r="B158" s="2" t="e" vm="128">
        <v>#VALUE!</v>
      </c>
      <c r="C158" s="3">
        <v>22805</v>
      </c>
      <c r="D158" s="4" t="s">
        <v>257</v>
      </c>
      <c r="E158" s="5">
        <v>10</v>
      </c>
      <c r="F158" s="6">
        <v>286.5</v>
      </c>
      <c r="G158" s="6">
        <f t="shared" si="10"/>
        <v>270.28301886792451</v>
      </c>
      <c r="H158" s="7">
        <v>0.06</v>
      </c>
      <c r="I158" s="8"/>
      <c r="J158" s="12">
        <f t="shared" si="9"/>
        <v>0</v>
      </c>
      <c r="K158" s="12">
        <f t="shared" si="11"/>
        <v>0</v>
      </c>
      <c r="L158" s="12" t="s">
        <v>17</v>
      </c>
      <c r="M158" s="70" t="s">
        <v>258</v>
      </c>
    </row>
    <row r="159" spans="1:195" s="37" customFormat="1" ht="14.45" customHeight="1">
      <c r="A159" s="29"/>
      <c r="B159" s="30"/>
      <c r="C159" s="31"/>
      <c r="D159" s="32" t="s">
        <v>259</v>
      </c>
      <c r="E159" s="33"/>
      <c r="F159" s="34"/>
      <c r="G159" s="34"/>
      <c r="H159" s="33"/>
      <c r="I159" s="35">
        <f>SUM(I141:I150,I152:I153,I155:I158)</f>
        <v>0</v>
      </c>
      <c r="J159" s="36">
        <f t="shared" ref="J159" si="12">SUM(J141:J150,J152:J153,J155:J158)</f>
        <v>0</v>
      </c>
      <c r="K159" s="36">
        <f t="shared" ref="K159" si="13">SUM(K141:K150,K152:K153,K155:K158)</f>
        <v>0</v>
      </c>
      <c r="L159" s="36"/>
      <c r="M159" s="71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  <c r="BA159" s="77"/>
      <c r="BB159" s="77"/>
      <c r="BC159" s="77"/>
      <c r="BD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  <c r="BX159" s="77"/>
      <c r="BY159" s="77"/>
      <c r="BZ159" s="77"/>
      <c r="CA159" s="77"/>
      <c r="CB159" s="77"/>
      <c r="CC159" s="77"/>
      <c r="CD159" s="77"/>
      <c r="CE159" s="77"/>
      <c r="CF159" s="77"/>
      <c r="CG159" s="77"/>
      <c r="CH159" s="77"/>
      <c r="CI159" s="77"/>
      <c r="CJ159" s="77"/>
      <c r="CK159" s="77"/>
      <c r="CL159" s="77"/>
      <c r="CM159" s="77"/>
      <c r="CN159" s="77"/>
      <c r="CO159" s="77"/>
      <c r="CP159" s="77"/>
      <c r="CQ159" s="77"/>
      <c r="CR159" s="77"/>
      <c r="CS159" s="77"/>
      <c r="CT159" s="77"/>
      <c r="CU159" s="77"/>
      <c r="CV159" s="77"/>
      <c r="CW159" s="77"/>
      <c r="CX159" s="77"/>
      <c r="CY159" s="77"/>
      <c r="CZ159" s="77"/>
      <c r="DA159" s="77"/>
      <c r="DB159" s="77"/>
      <c r="DC159" s="77"/>
      <c r="DD159" s="77"/>
      <c r="DE159" s="77"/>
      <c r="DF159" s="77"/>
      <c r="DG159" s="77"/>
      <c r="DH159" s="77"/>
      <c r="DI159" s="77"/>
      <c r="DJ159" s="77"/>
      <c r="DK159" s="77"/>
      <c r="DL159" s="77"/>
      <c r="DM159" s="77"/>
      <c r="DN159" s="77"/>
      <c r="DO159" s="77"/>
      <c r="DP159" s="77"/>
      <c r="DQ159" s="77"/>
      <c r="DR159" s="77"/>
      <c r="DS159" s="77"/>
      <c r="DT159" s="77"/>
      <c r="DU159" s="77"/>
      <c r="DV159" s="77"/>
      <c r="DW159" s="77"/>
      <c r="DX159" s="77"/>
      <c r="DY159" s="77"/>
      <c r="DZ159" s="77"/>
      <c r="EA159" s="77"/>
      <c r="EB159" s="77"/>
      <c r="EC159" s="77"/>
      <c r="ED159" s="77"/>
      <c r="EE159" s="77"/>
      <c r="EF159" s="77"/>
      <c r="EG159" s="77"/>
      <c r="EH159" s="77"/>
      <c r="EI159" s="77"/>
      <c r="EJ159" s="77"/>
      <c r="EK159" s="77"/>
      <c r="EL159" s="77"/>
      <c r="EM159" s="77"/>
      <c r="EN159" s="77"/>
      <c r="EO159" s="77"/>
      <c r="EP159" s="77"/>
      <c r="EQ159" s="77"/>
      <c r="ER159" s="77"/>
      <c r="ES159" s="77"/>
      <c r="ET159" s="77"/>
      <c r="EU159" s="77"/>
      <c r="EV159" s="77"/>
      <c r="EW159" s="77"/>
      <c r="EX159" s="77"/>
      <c r="EY159" s="77"/>
      <c r="EZ159" s="77"/>
      <c r="FA159" s="77"/>
      <c r="FB159" s="77"/>
      <c r="FC159" s="77"/>
      <c r="FD159" s="77"/>
      <c r="FE159" s="77"/>
      <c r="FF159" s="77"/>
      <c r="FG159" s="77"/>
      <c r="FH159" s="77"/>
      <c r="FI159" s="77"/>
      <c r="FJ159" s="77"/>
      <c r="FK159" s="77"/>
      <c r="FL159" s="77"/>
      <c r="FM159" s="77"/>
      <c r="FN159" s="77"/>
      <c r="FO159" s="77"/>
      <c r="FP159" s="77"/>
      <c r="FQ159" s="77"/>
      <c r="FR159" s="77"/>
      <c r="FS159" s="77"/>
      <c r="FT159" s="77"/>
      <c r="FU159" s="77"/>
      <c r="FV159" s="77"/>
      <c r="FW159" s="77"/>
      <c r="FX159" s="77"/>
      <c r="FY159" s="77"/>
      <c r="FZ159" s="77"/>
      <c r="GA159" s="77"/>
      <c r="GB159" s="77"/>
      <c r="GC159" s="77"/>
      <c r="GD159" s="77"/>
      <c r="GE159" s="77"/>
      <c r="GF159" s="77"/>
      <c r="GG159" s="77"/>
      <c r="GH159" s="77"/>
      <c r="GI159" s="77"/>
      <c r="GJ159" s="77"/>
      <c r="GK159" s="77"/>
      <c r="GL159" s="77"/>
      <c r="GM159" s="77"/>
    </row>
    <row r="160" spans="1:195" ht="14.45" customHeight="1">
      <c r="A160" s="38"/>
      <c r="B160" s="39" t="s">
        <v>260</v>
      </c>
      <c r="C160" s="40"/>
      <c r="D160" s="40"/>
      <c r="E160" s="41"/>
      <c r="F160" s="42"/>
      <c r="G160" s="42"/>
      <c r="H160" s="41"/>
      <c r="I160" s="40"/>
      <c r="J160" s="40"/>
      <c r="K160" s="43"/>
      <c r="L160" s="43"/>
      <c r="M160" s="72"/>
    </row>
    <row r="161" spans="1:13" ht="14.45" customHeight="1">
      <c r="A161" s="46"/>
      <c r="B161" s="22" t="s">
        <v>261</v>
      </c>
      <c r="C161" s="23"/>
      <c r="D161" s="23"/>
      <c r="E161" s="27"/>
      <c r="F161" s="28"/>
      <c r="G161" s="28"/>
      <c r="H161" s="27"/>
      <c r="I161" s="23"/>
      <c r="J161" s="23"/>
      <c r="K161" s="20"/>
      <c r="L161" s="20"/>
      <c r="M161" s="69"/>
    </row>
    <row r="162" spans="1:13" ht="23.1" customHeight="1">
      <c r="B162" s="2" t="e" vm="129">
        <v>#VALUE!</v>
      </c>
      <c r="C162" s="3" t="s">
        <v>262</v>
      </c>
      <c r="D162" s="4" t="s">
        <v>263</v>
      </c>
      <c r="E162" s="5">
        <v>5</v>
      </c>
      <c r="F162" s="6">
        <f>5*7.5</f>
        <v>37.5</v>
      </c>
      <c r="G162" s="6">
        <f t="shared" si="10"/>
        <v>35.377358490566039</v>
      </c>
      <c r="H162" s="7">
        <v>0.06</v>
      </c>
      <c r="I162" s="8"/>
      <c r="J162" s="12">
        <f t="shared" ref="J162:J181" si="14">I162*G162</f>
        <v>0</v>
      </c>
      <c r="K162" s="12">
        <f t="shared" si="11"/>
        <v>0</v>
      </c>
      <c r="L162" s="12" t="s">
        <v>59</v>
      </c>
      <c r="M162" s="70" t="s">
        <v>264</v>
      </c>
    </row>
    <row r="163" spans="1:13" ht="23.1" customHeight="1">
      <c r="B163" s="2" t="e" vm="130">
        <v>#VALUE!</v>
      </c>
      <c r="C163" s="3">
        <v>42016</v>
      </c>
      <c r="D163" s="4" t="s">
        <v>265</v>
      </c>
      <c r="E163" s="5">
        <v>5</v>
      </c>
      <c r="F163" s="6">
        <f>6.25*E163</f>
        <v>31.25</v>
      </c>
      <c r="G163" s="6">
        <f t="shared" si="10"/>
        <v>29.481132075471695</v>
      </c>
      <c r="H163" s="7">
        <v>0.06</v>
      </c>
      <c r="I163" s="8"/>
      <c r="J163" s="12">
        <f t="shared" si="14"/>
        <v>0</v>
      </c>
      <c r="K163" s="12">
        <f t="shared" si="11"/>
        <v>0</v>
      </c>
      <c r="L163" s="12" t="s">
        <v>59</v>
      </c>
      <c r="M163" s="70" t="s">
        <v>266</v>
      </c>
    </row>
    <row r="164" spans="1:13" ht="23.1" customHeight="1">
      <c r="B164" s="2" t="e" vm="131">
        <v>#VALUE!</v>
      </c>
      <c r="C164" s="3">
        <v>42019</v>
      </c>
      <c r="D164" s="4" t="s">
        <v>267</v>
      </c>
      <c r="E164" s="5">
        <v>5</v>
      </c>
      <c r="F164" s="6">
        <f>6.9*5</f>
        <v>34.5</v>
      </c>
      <c r="G164" s="6">
        <f t="shared" si="10"/>
        <v>32.547169811320757</v>
      </c>
      <c r="H164" s="7">
        <v>0.06</v>
      </c>
      <c r="I164" s="8"/>
      <c r="J164" s="12">
        <f t="shared" si="14"/>
        <v>0</v>
      </c>
      <c r="K164" s="12">
        <f t="shared" si="11"/>
        <v>0</v>
      </c>
      <c r="L164" s="12" t="s">
        <v>59</v>
      </c>
      <c r="M164" s="70" t="s">
        <v>266</v>
      </c>
    </row>
    <row r="165" spans="1:13" ht="23.1" customHeight="1">
      <c r="B165" s="2" t="e" vm="132">
        <v>#VALUE!</v>
      </c>
      <c r="C165" s="3">
        <v>42017</v>
      </c>
      <c r="D165" s="4" t="s">
        <v>268</v>
      </c>
      <c r="E165" s="5">
        <v>5</v>
      </c>
      <c r="F165" s="6">
        <f>8.4*5</f>
        <v>42</v>
      </c>
      <c r="G165" s="6">
        <f t="shared" si="10"/>
        <v>39.622641509433961</v>
      </c>
      <c r="H165" s="7">
        <v>0.06</v>
      </c>
      <c r="I165" s="8"/>
      <c r="J165" s="12">
        <f t="shared" si="14"/>
        <v>0</v>
      </c>
      <c r="K165" s="12">
        <f t="shared" si="11"/>
        <v>0</v>
      </c>
      <c r="L165" s="12" t="s">
        <v>59</v>
      </c>
      <c r="M165" s="70" t="s">
        <v>269</v>
      </c>
    </row>
    <row r="166" spans="1:13" ht="23.1" customHeight="1">
      <c r="B166" s="2" t="e" vm="133">
        <v>#VALUE!</v>
      </c>
      <c r="C166" s="3">
        <v>42018</v>
      </c>
      <c r="D166" s="4" t="s">
        <v>270</v>
      </c>
      <c r="E166" s="5">
        <v>5</v>
      </c>
      <c r="F166" s="6">
        <f>6.9*5</f>
        <v>34.5</v>
      </c>
      <c r="G166" s="6">
        <f t="shared" si="10"/>
        <v>32.547169811320757</v>
      </c>
      <c r="H166" s="7">
        <v>0.06</v>
      </c>
      <c r="I166" s="8"/>
      <c r="J166" s="12">
        <f t="shared" si="14"/>
        <v>0</v>
      </c>
      <c r="K166" s="12">
        <f t="shared" si="11"/>
        <v>0</v>
      </c>
      <c r="L166" s="12" t="s">
        <v>59</v>
      </c>
      <c r="M166" s="70" t="s">
        <v>271</v>
      </c>
    </row>
    <row r="167" spans="1:13" ht="23.1" customHeight="1">
      <c r="B167" s="2" t="e" vm="134">
        <v>#VALUE!</v>
      </c>
      <c r="C167" s="3" t="s">
        <v>272</v>
      </c>
      <c r="D167" s="4" t="s">
        <v>273</v>
      </c>
      <c r="E167" s="5">
        <v>6</v>
      </c>
      <c r="F167" s="6">
        <f>E167*6.9</f>
        <v>41.400000000000006</v>
      </c>
      <c r="G167" s="6">
        <f t="shared" si="10"/>
        <v>39.056603773584911</v>
      </c>
      <c r="H167" s="7">
        <v>0.06</v>
      </c>
      <c r="I167" s="8"/>
      <c r="J167" s="12">
        <f t="shared" si="14"/>
        <v>0</v>
      </c>
      <c r="K167" s="12">
        <f t="shared" si="11"/>
        <v>0</v>
      </c>
      <c r="L167" s="12" t="s">
        <v>59</v>
      </c>
      <c r="M167" s="70" t="s">
        <v>274</v>
      </c>
    </row>
    <row r="168" spans="1:13" ht="23.1" customHeight="1">
      <c r="B168" s="2" t="e" vm="135">
        <v>#VALUE!</v>
      </c>
      <c r="C168" s="3" t="s">
        <v>275</v>
      </c>
      <c r="D168" s="4" t="s">
        <v>276</v>
      </c>
      <c r="E168" s="5">
        <v>6</v>
      </c>
      <c r="F168" s="6">
        <f t="shared" ref="F168:F169" si="15">E168*6.9</f>
        <v>41.400000000000006</v>
      </c>
      <c r="G168" s="6">
        <f t="shared" si="10"/>
        <v>39.056603773584911</v>
      </c>
      <c r="H168" s="7">
        <v>0.06</v>
      </c>
      <c r="I168" s="8"/>
      <c r="J168" s="12">
        <f t="shared" si="14"/>
        <v>0</v>
      </c>
      <c r="K168" s="12">
        <f t="shared" si="11"/>
        <v>0</v>
      </c>
      <c r="L168" s="12" t="s">
        <v>59</v>
      </c>
      <c r="M168" s="70" t="s">
        <v>277</v>
      </c>
    </row>
    <row r="169" spans="1:13" ht="23.1" customHeight="1">
      <c r="B169" s="2" t="e" vm="136">
        <v>#VALUE!</v>
      </c>
      <c r="C169" s="3" t="s">
        <v>278</v>
      </c>
      <c r="D169" s="4" t="s">
        <v>279</v>
      </c>
      <c r="E169" s="5">
        <v>6</v>
      </c>
      <c r="F169" s="6">
        <f t="shared" si="15"/>
        <v>41.400000000000006</v>
      </c>
      <c r="G169" s="6">
        <f t="shared" si="10"/>
        <v>39.056603773584911</v>
      </c>
      <c r="H169" s="7">
        <v>0.06</v>
      </c>
      <c r="I169" s="8"/>
      <c r="J169" s="12">
        <f t="shared" si="14"/>
        <v>0</v>
      </c>
      <c r="K169" s="12">
        <f t="shared" si="11"/>
        <v>0</v>
      </c>
      <c r="L169" s="12" t="s">
        <v>59</v>
      </c>
      <c r="M169" s="70" t="s">
        <v>280</v>
      </c>
    </row>
    <row r="170" spans="1:13" ht="14.45" customHeight="1">
      <c r="A170" s="46"/>
      <c r="B170" s="22" t="s">
        <v>281</v>
      </c>
      <c r="C170" s="23"/>
      <c r="D170" s="23"/>
      <c r="E170" s="27"/>
      <c r="F170" s="28"/>
      <c r="G170" s="28"/>
      <c r="H170" s="27"/>
      <c r="I170" s="23"/>
      <c r="J170" s="23"/>
      <c r="K170" s="21"/>
      <c r="L170" s="21"/>
      <c r="M170" s="69"/>
    </row>
    <row r="171" spans="1:13" ht="23.1" customHeight="1">
      <c r="B171" s="2" t="e" vm="137">
        <v>#VALUE!</v>
      </c>
      <c r="C171" s="3">
        <v>23508</v>
      </c>
      <c r="D171" s="4" t="s">
        <v>282</v>
      </c>
      <c r="E171" s="5">
        <v>6</v>
      </c>
      <c r="F171" s="6">
        <v>62.099999999999994</v>
      </c>
      <c r="G171" s="6">
        <f t="shared" si="10"/>
        <v>58.584905660377352</v>
      </c>
      <c r="H171" s="7">
        <v>0.06</v>
      </c>
      <c r="I171" s="8"/>
      <c r="J171" s="12">
        <f t="shared" si="14"/>
        <v>0</v>
      </c>
      <c r="K171" s="12">
        <f t="shared" si="11"/>
        <v>0</v>
      </c>
      <c r="L171" s="12" t="s">
        <v>17</v>
      </c>
      <c r="M171" s="70" t="s">
        <v>283</v>
      </c>
    </row>
    <row r="172" spans="1:13" ht="23.1" customHeight="1">
      <c r="B172" s="2" t="e" vm="138">
        <v>#VALUE!</v>
      </c>
      <c r="C172" s="3">
        <v>23504</v>
      </c>
      <c r="D172" s="4" t="s">
        <v>284</v>
      </c>
      <c r="E172" s="5">
        <v>12</v>
      </c>
      <c r="F172" s="6">
        <v>26.400000000000002</v>
      </c>
      <c r="G172" s="6">
        <f t="shared" si="10"/>
        <v>24.90566037735849</v>
      </c>
      <c r="H172" s="7">
        <v>0.06</v>
      </c>
      <c r="I172" s="8"/>
      <c r="J172" s="12">
        <f t="shared" si="14"/>
        <v>0</v>
      </c>
      <c r="K172" s="12">
        <f t="shared" si="11"/>
        <v>0</v>
      </c>
      <c r="L172" s="12" t="s">
        <v>17</v>
      </c>
      <c r="M172" s="70" t="s">
        <v>283</v>
      </c>
    </row>
    <row r="173" spans="1:13" ht="23.1" customHeight="1">
      <c r="B173" s="2" t="e" vm="139">
        <v>#VALUE!</v>
      </c>
      <c r="C173" s="3">
        <v>23400</v>
      </c>
      <c r="D173" s="4" t="s">
        <v>285</v>
      </c>
      <c r="E173" s="5">
        <v>12</v>
      </c>
      <c r="F173" s="6">
        <v>23.4</v>
      </c>
      <c r="G173" s="6">
        <f t="shared" si="10"/>
        <v>22.075471698113205</v>
      </c>
      <c r="H173" s="7">
        <v>0.06</v>
      </c>
      <c r="I173" s="8"/>
      <c r="J173" s="12">
        <f t="shared" si="14"/>
        <v>0</v>
      </c>
      <c r="K173" s="12">
        <f t="shared" si="11"/>
        <v>0</v>
      </c>
      <c r="L173" s="12" t="s">
        <v>17</v>
      </c>
      <c r="M173" s="70" t="s">
        <v>283</v>
      </c>
    </row>
    <row r="174" spans="1:13" ht="23.1" customHeight="1">
      <c r="B174" s="2" t="e" vm="140">
        <v>#VALUE!</v>
      </c>
      <c r="C174" s="3">
        <v>23401</v>
      </c>
      <c r="D174" s="4" t="s">
        <v>286</v>
      </c>
      <c r="E174" s="5">
        <v>12</v>
      </c>
      <c r="F174" s="6">
        <v>29.400000000000002</v>
      </c>
      <c r="G174" s="6">
        <f t="shared" si="10"/>
        <v>27.735849056603776</v>
      </c>
      <c r="H174" s="7">
        <v>0.06</v>
      </c>
      <c r="I174" s="8"/>
      <c r="J174" s="12">
        <f t="shared" si="14"/>
        <v>0</v>
      </c>
      <c r="K174" s="12">
        <f t="shared" si="11"/>
        <v>0</v>
      </c>
      <c r="L174" s="12" t="s">
        <v>17</v>
      </c>
      <c r="M174" s="70" t="s">
        <v>287</v>
      </c>
    </row>
    <row r="175" spans="1:13" ht="23.1" customHeight="1">
      <c r="B175" s="2" t="e" vm="141">
        <v>#VALUE!</v>
      </c>
      <c r="C175" s="3">
        <v>23402</v>
      </c>
      <c r="D175" s="4" t="s">
        <v>288</v>
      </c>
      <c r="E175" s="5">
        <v>12</v>
      </c>
      <c r="F175" s="6">
        <v>26.400000000000002</v>
      </c>
      <c r="G175" s="6">
        <f t="shared" si="10"/>
        <v>24.90566037735849</v>
      </c>
      <c r="H175" s="7">
        <v>0.06</v>
      </c>
      <c r="I175" s="8"/>
      <c r="J175" s="12">
        <f t="shared" si="14"/>
        <v>0</v>
      </c>
      <c r="K175" s="12">
        <f t="shared" si="11"/>
        <v>0</v>
      </c>
      <c r="L175" s="12" t="s">
        <v>17</v>
      </c>
      <c r="M175" s="70" t="s">
        <v>283</v>
      </c>
    </row>
    <row r="176" spans="1:13" ht="23.1" customHeight="1">
      <c r="B176" s="2" t="e" vm="142">
        <v>#VALUE!</v>
      </c>
      <c r="C176" s="3">
        <v>23002</v>
      </c>
      <c r="D176" s="4" t="s">
        <v>289</v>
      </c>
      <c r="E176" s="5">
        <v>6</v>
      </c>
      <c r="F176" s="6">
        <v>36.900000000000006</v>
      </c>
      <c r="G176" s="6">
        <f t="shared" si="10"/>
        <v>34.811320754716988</v>
      </c>
      <c r="H176" s="7">
        <v>0.06</v>
      </c>
      <c r="I176" s="8"/>
      <c r="J176" s="12">
        <f t="shared" si="14"/>
        <v>0</v>
      </c>
      <c r="K176" s="12">
        <f t="shared" si="11"/>
        <v>0</v>
      </c>
      <c r="L176" s="12" t="s">
        <v>17</v>
      </c>
      <c r="M176" s="70" t="s">
        <v>283</v>
      </c>
    </row>
    <row r="177" spans="1:195" ht="23.1" customHeight="1">
      <c r="B177" s="2" t="e" vm="143">
        <v>#VALUE!</v>
      </c>
      <c r="C177" s="3">
        <v>23505</v>
      </c>
      <c r="D177" s="4" t="s">
        <v>290</v>
      </c>
      <c r="E177" s="5">
        <v>12</v>
      </c>
      <c r="F177" s="6">
        <v>26.400000000000002</v>
      </c>
      <c r="G177" s="6">
        <f t="shared" si="10"/>
        <v>24.90566037735849</v>
      </c>
      <c r="H177" s="7">
        <v>0.06</v>
      </c>
      <c r="I177" s="8"/>
      <c r="J177" s="12">
        <f t="shared" si="14"/>
        <v>0</v>
      </c>
      <c r="K177" s="12">
        <f t="shared" si="11"/>
        <v>0</v>
      </c>
      <c r="L177" s="12" t="s">
        <v>17</v>
      </c>
      <c r="M177" s="70" t="s">
        <v>283</v>
      </c>
    </row>
    <row r="178" spans="1:195" ht="23.1" customHeight="1">
      <c r="B178" s="2" t="e" vm="144">
        <v>#VALUE!</v>
      </c>
      <c r="C178" s="3">
        <v>23006</v>
      </c>
      <c r="D178" s="4" t="s">
        <v>291</v>
      </c>
      <c r="E178" s="5">
        <v>12</v>
      </c>
      <c r="F178" s="6">
        <v>23.4</v>
      </c>
      <c r="G178" s="6">
        <f t="shared" si="10"/>
        <v>22.075471698113205</v>
      </c>
      <c r="H178" s="7">
        <v>0.06</v>
      </c>
      <c r="I178" s="8"/>
      <c r="J178" s="12">
        <f t="shared" si="14"/>
        <v>0</v>
      </c>
      <c r="K178" s="12">
        <f t="shared" si="11"/>
        <v>0</v>
      </c>
      <c r="L178" s="12" t="s">
        <v>17</v>
      </c>
      <c r="M178" s="70" t="s">
        <v>283</v>
      </c>
    </row>
    <row r="179" spans="1:195" ht="23.1" customHeight="1">
      <c r="B179" s="2" t="e" vm="145">
        <v>#VALUE!</v>
      </c>
      <c r="C179" s="3">
        <v>23503</v>
      </c>
      <c r="D179" s="4" t="s">
        <v>292</v>
      </c>
      <c r="E179" s="5">
        <v>12</v>
      </c>
      <c r="F179" s="6">
        <v>26.400000000000002</v>
      </c>
      <c r="G179" s="6">
        <f t="shared" si="10"/>
        <v>24.90566037735849</v>
      </c>
      <c r="H179" s="7">
        <v>0.06</v>
      </c>
      <c r="I179" s="8"/>
      <c r="J179" s="12">
        <f t="shared" si="14"/>
        <v>0</v>
      </c>
      <c r="K179" s="12">
        <f t="shared" si="11"/>
        <v>0</v>
      </c>
      <c r="L179" s="12" t="s">
        <v>17</v>
      </c>
      <c r="M179" s="70" t="s">
        <v>283</v>
      </c>
    </row>
    <row r="180" spans="1:195" ht="23.1" customHeight="1">
      <c r="B180" s="2" t="e" vm="146">
        <v>#VALUE!</v>
      </c>
      <c r="C180" s="3">
        <v>23506</v>
      </c>
      <c r="D180" s="4" t="s">
        <v>293</v>
      </c>
      <c r="E180" s="5">
        <v>12</v>
      </c>
      <c r="F180" s="6">
        <v>26.400000000000002</v>
      </c>
      <c r="G180" s="6">
        <f t="shared" si="10"/>
        <v>24.90566037735849</v>
      </c>
      <c r="H180" s="7">
        <v>0.06</v>
      </c>
      <c r="I180" s="8"/>
      <c r="J180" s="12">
        <f t="shared" si="14"/>
        <v>0</v>
      </c>
      <c r="K180" s="12">
        <f t="shared" si="11"/>
        <v>0</v>
      </c>
      <c r="L180" s="12" t="s">
        <v>17</v>
      </c>
      <c r="M180" s="70" t="s">
        <v>283</v>
      </c>
    </row>
    <row r="181" spans="1:195" ht="23.1" customHeight="1">
      <c r="B181" s="2" t="e" vm="147">
        <v>#VALUE!</v>
      </c>
      <c r="C181" s="3">
        <v>23706</v>
      </c>
      <c r="D181" s="4" t="s">
        <v>294</v>
      </c>
      <c r="E181" s="5">
        <v>12</v>
      </c>
      <c r="F181" s="6">
        <v>42</v>
      </c>
      <c r="G181" s="6">
        <f t="shared" si="10"/>
        <v>39.622641509433961</v>
      </c>
      <c r="H181" s="7">
        <v>0.06</v>
      </c>
      <c r="I181" s="8"/>
      <c r="J181" s="12">
        <f t="shared" si="14"/>
        <v>0</v>
      </c>
      <c r="K181" s="12">
        <f t="shared" si="11"/>
        <v>0</v>
      </c>
      <c r="L181" s="12" t="s">
        <v>17</v>
      </c>
      <c r="M181" s="70" t="s">
        <v>295</v>
      </c>
    </row>
    <row r="182" spans="1:195" s="37" customFormat="1" ht="14.45" customHeight="1">
      <c r="A182" s="29"/>
      <c r="B182" s="30"/>
      <c r="C182" s="31"/>
      <c r="D182" s="32" t="s">
        <v>296</v>
      </c>
      <c r="E182" s="33"/>
      <c r="F182" s="34"/>
      <c r="G182" s="34"/>
      <c r="H182" s="33"/>
      <c r="I182" s="35">
        <f>SUM(I162:I169,I171:I181)</f>
        <v>0</v>
      </c>
      <c r="J182" s="36">
        <f t="shared" ref="J182:K182" si="16">SUM(J162:J169,J171:J181)</f>
        <v>0</v>
      </c>
      <c r="K182" s="36">
        <f t="shared" si="16"/>
        <v>0</v>
      </c>
      <c r="L182" s="36"/>
      <c r="M182" s="71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  <c r="BX182" s="77"/>
      <c r="BY182" s="77"/>
      <c r="BZ182" s="77"/>
      <c r="CA182" s="77"/>
      <c r="CB182" s="77"/>
      <c r="CC182" s="77"/>
      <c r="CD182" s="77"/>
      <c r="CE182" s="77"/>
      <c r="CF182" s="77"/>
      <c r="CG182" s="77"/>
      <c r="CH182" s="77"/>
      <c r="CI182" s="77"/>
      <c r="CJ182" s="77"/>
      <c r="CK182" s="77"/>
      <c r="CL182" s="77"/>
      <c r="CM182" s="77"/>
      <c r="CN182" s="77"/>
      <c r="CO182" s="77"/>
      <c r="CP182" s="77"/>
      <c r="CQ182" s="77"/>
      <c r="CR182" s="77"/>
      <c r="CS182" s="77"/>
      <c r="CT182" s="77"/>
      <c r="CU182" s="77"/>
      <c r="CV182" s="77"/>
      <c r="CW182" s="77"/>
      <c r="CX182" s="77"/>
      <c r="CY182" s="77"/>
      <c r="CZ182" s="77"/>
      <c r="DA182" s="77"/>
      <c r="DB182" s="77"/>
      <c r="DC182" s="77"/>
      <c r="DD182" s="77"/>
      <c r="DE182" s="77"/>
      <c r="DF182" s="77"/>
      <c r="DG182" s="77"/>
      <c r="DH182" s="77"/>
      <c r="DI182" s="77"/>
      <c r="DJ182" s="77"/>
      <c r="DK182" s="77"/>
      <c r="DL182" s="77"/>
      <c r="DM182" s="77"/>
      <c r="DN182" s="77"/>
      <c r="DO182" s="77"/>
      <c r="DP182" s="77"/>
      <c r="DQ182" s="77"/>
      <c r="DR182" s="77"/>
      <c r="DS182" s="77"/>
      <c r="DT182" s="77"/>
      <c r="DU182" s="77"/>
      <c r="DV182" s="77"/>
      <c r="DW182" s="77"/>
      <c r="DX182" s="77"/>
      <c r="DY182" s="77"/>
      <c r="DZ182" s="77"/>
      <c r="EA182" s="77"/>
      <c r="EB182" s="77"/>
      <c r="EC182" s="77"/>
      <c r="ED182" s="77"/>
      <c r="EE182" s="77"/>
      <c r="EF182" s="77"/>
      <c r="EG182" s="77"/>
      <c r="EH182" s="77"/>
      <c r="EI182" s="77"/>
      <c r="EJ182" s="77"/>
      <c r="EK182" s="77"/>
      <c r="EL182" s="77"/>
      <c r="EM182" s="77"/>
      <c r="EN182" s="77"/>
      <c r="EO182" s="77"/>
      <c r="EP182" s="77"/>
      <c r="EQ182" s="77"/>
      <c r="ER182" s="77"/>
      <c r="ES182" s="77"/>
      <c r="ET182" s="77"/>
      <c r="EU182" s="77"/>
      <c r="EV182" s="77"/>
      <c r="EW182" s="77"/>
      <c r="EX182" s="77"/>
      <c r="EY182" s="77"/>
      <c r="EZ182" s="77"/>
      <c r="FA182" s="77"/>
      <c r="FB182" s="77"/>
      <c r="FC182" s="77"/>
      <c r="FD182" s="77"/>
      <c r="FE182" s="77"/>
      <c r="FF182" s="77"/>
      <c r="FG182" s="77"/>
      <c r="FH182" s="77"/>
      <c r="FI182" s="77"/>
      <c r="FJ182" s="77"/>
      <c r="FK182" s="77"/>
      <c r="FL182" s="77"/>
      <c r="FM182" s="77"/>
      <c r="FN182" s="77"/>
      <c r="FO182" s="77"/>
      <c r="FP182" s="77"/>
      <c r="FQ182" s="77"/>
      <c r="FR182" s="77"/>
      <c r="FS182" s="77"/>
      <c r="FT182" s="77"/>
      <c r="FU182" s="77"/>
      <c r="FV182" s="77"/>
      <c r="FW182" s="77"/>
      <c r="FX182" s="77"/>
      <c r="FY182" s="77"/>
      <c r="FZ182" s="77"/>
      <c r="GA182" s="77"/>
      <c r="GB182" s="77"/>
      <c r="GC182" s="77"/>
      <c r="GD182" s="77"/>
      <c r="GE182" s="77"/>
      <c r="GF182" s="77"/>
      <c r="GG182" s="77"/>
      <c r="GH182" s="77"/>
      <c r="GI182" s="77"/>
      <c r="GJ182" s="77"/>
      <c r="GK182" s="77"/>
      <c r="GL182" s="77"/>
      <c r="GM182" s="77"/>
    </row>
    <row r="183" spans="1:195" ht="14.45" customHeight="1">
      <c r="A183" s="38"/>
      <c r="B183" s="39" t="s">
        <v>297</v>
      </c>
      <c r="C183" s="40"/>
      <c r="D183" s="40"/>
      <c r="E183" s="41"/>
      <c r="F183" s="42"/>
      <c r="G183" s="42"/>
      <c r="H183" s="41"/>
      <c r="I183" s="40"/>
      <c r="J183" s="40"/>
      <c r="K183" s="44"/>
      <c r="L183" s="44"/>
      <c r="M183" s="72"/>
    </row>
    <row r="184" spans="1:195" ht="14.45" customHeight="1">
      <c r="A184" s="25"/>
      <c r="B184" s="26" t="s">
        <v>298</v>
      </c>
      <c r="C184" s="23"/>
      <c r="D184" s="23"/>
      <c r="E184" s="27"/>
      <c r="F184" s="28"/>
      <c r="G184" s="28"/>
      <c r="H184" s="27"/>
      <c r="I184" s="23"/>
      <c r="J184" s="23"/>
      <c r="K184" s="21"/>
      <c r="L184" s="21"/>
      <c r="M184" s="69"/>
    </row>
    <row r="185" spans="1:195" ht="23.1" customHeight="1">
      <c r="A185" s="47" t="s">
        <v>28</v>
      </c>
      <c r="B185" s="2" t="e" vm="148">
        <v>#VALUE!</v>
      </c>
      <c r="C185" s="3">
        <v>31502</v>
      </c>
      <c r="D185" s="4" t="s">
        <v>299</v>
      </c>
      <c r="E185" s="5">
        <v>12</v>
      </c>
      <c r="F185" s="6">
        <v>15</v>
      </c>
      <c r="G185" s="6">
        <f t="shared" si="10"/>
        <v>14.150943396226415</v>
      </c>
      <c r="H185" s="11">
        <v>0.06</v>
      </c>
      <c r="I185" s="8"/>
      <c r="J185" s="12">
        <f t="shared" ref="J185:J208" si="17">I185*G185</f>
        <v>0</v>
      </c>
      <c r="K185" s="12">
        <f t="shared" si="11"/>
        <v>0</v>
      </c>
      <c r="L185" s="12" t="s">
        <v>17</v>
      </c>
      <c r="M185" s="70" t="s">
        <v>159</v>
      </c>
    </row>
    <row r="186" spans="1:195" ht="23.1" customHeight="1">
      <c r="A186" s="1" t="s">
        <v>28</v>
      </c>
      <c r="B186" s="2" t="e" vm="149">
        <v>#VALUE!</v>
      </c>
      <c r="C186" s="3">
        <v>31516</v>
      </c>
      <c r="D186" s="4" t="s">
        <v>300</v>
      </c>
      <c r="E186" s="5">
        <v>12</v>
      </c>
      <c r="F186" s="6">
        <v>19.799999999999997</v>
      </c>
      <c r="G186" s="6">
        <f t="shared" si="10"/>
        <v>18.679245283018865</v>
      </c>
      <c r="H186" s="7">
        <v>0.06</v>
      </c>
      <c r="I186" s="8"/>
      <c r="J186" s="12">
        <f t="shared" si="17"/>
        <v>0</v>
      </c>
      <c r="K186" s="12">
        <f t="shared" si="11"/>
        <v>0</v>
      </c>
      <c r="L186" s="12" t="s">
        <v>17</v>
      </c>
      <c r="M186" s="70" t="s">
        <v>264</v>
      </c>
    </row>
    <row r="187" spans="1:195" ht="23.1" customHeight="1">
      <c r="B187" s="2" t="e" vm="150">
        <v>#VALUE!</v>
      </c>
      <c r="C187" s="3">
        <v>31504</v>
      </c>
      <c r="D187" s="4" t="s">
        <v>301</v>
      </c>
      <c r="E187" s="5">
        <v>12</v>
      </c>
      <c r="F187" s="6">
        <v>15</v>
      </c>
      <c r="G187" s="6">
        <f t="shared" si="10"/>
        <v>14.150943396226415</v>
      </c>
      <c r="H187" s="7">
        <v>0.06</v>
      </c>
      <c r="I187" s="8"/>
      <c r="J187" s="12">
        <f t="shared" si="17"/>
        <v>0</v>
      </c>
      <c r="K187" s="12">
        <f t="shared" si="11"/>
        <v>0</v>
      </c>
      <c r="L187" s="12" t="s">
        <v>17</v>
      </c>
      <c r="M187" s="70" t="s">
        <v>264</v>
      </c>
    </row>
    <row r="188" spans="1:195" ht="23.1" customHeight="1">
      <c r="B188" s="2" t="e" vm="151">
        <v>#VALUE!</v>
      </c>
      <c r="C188" s="3">
        <v>31515</v>
      </c>
      <c r="D188" s="4" t="s">
        <v>302</v>
      </c>
      <c r="E188" s="5">
        <v>12</v>
      </c>
      <c r="F188" s="6">
        <v>15</v>
      </c>
      <c r="G188" s="6">
        <f t="shared" si="10"/>
        <v>14.150943396226415</v>
      </c>
      <c r="H188" s="7">
        <v>0.06</v>
      </c>
      <c r="I188" s="8"/>
      <c r="J188" s="12">
        <f t="shared" si="17"/>
        <v>0</v>
      </c>
      <c r="K188" s="12">
        <f t="shared" si="11"/>
        <v>0</v>
      </c>
      <c r="L188" s="12" t="s">
        <v>17</v>
      </c>
      <c r="M188" s="70" t="s">
        <v>266</v>
      </c>
    </row>
    <row r="189" spans="1:195" ht="23.1" customHeight="1">
      <c r="B189" s="2" t="e" vm="152">
        <v>#VALUE!</v>
      </c>
      <c r="C189" s="3">
        <v>31500</v>
      </c>
      <c r="D189" s="4" t="s">
        <v>303</v>
      </c>
      <c r="E189" s="5">
        <v>12</v>
      </c>
      <c r="F189" s="6">
        <v>16.200000000000003</v>
      </c>
      <c r="G189" s="6">
        <f t="shared" si="10"/>
        <v>15.283018867924531</v>
      </c>
      <c r="H189" s="7">
        <v>0.06</v>
      </c>
      <c r="I189" s="8"/>
      <c r="J189" s="12">
        <f t="shared" si="17"/>
        <v>0</v>
      </c>
      <c r="K189" s="12">
        <f t="shared" si="11"/>
        <v>0</v>
      </c>
      <c r="L189" s="12" t="s">
        <v>17</v>
      </c>
      <c r="M189" s="70" t="s">
        <v>304</v>
      </c>
    </row>
    <row r="190" spans="1:195" ht="14.45" customHeight="1">
      <c r="A190" s="25"/>
      <c r="B190" s="26" t="s">
        <v>305</v>
      </c>
      <c r="C190" s="23"/>
      <c r="D190" s="23"/>
      <c r="E190" s="27"/>
      <c r="F190" s="28"/>
      <c r="G190" s="28"/>
      <c r="H190" s="27"/>
      <c r="I190" s="23"/>
      <c r="J190" s="23"/>
      <c r="K190" s="21"/>
      <c r="L190" s="21"/>
      <c r="M190" s="69"/>
    </row>
    <row r="191" spans="1:195" ht="23.1" customHeight="1">
      <c r="A191" s="1" t="s">
        <v>306</v>
      </c>
      <c r="B191" s="2" t="e" vm="153">
        <v>#VALUE!</v>
      </c>
      <c r="C191" s="3" t="s">
        <v>307</v>
      </c>
      <c r="D191" s="4" t="s">
        <v>308</v>
      </c>
      <c r="E191" s="5">
        <v>6</v>
      </c>
      <c r="F191" s="13">
        <v>21</v>
      </c>
      <c r="G191" s="6">
        <f t="shared" si="10"/>
        <v>19.811320754716981</v>
      </c>
      <c r="H191" s="7">
        <v>0.06</v>
      </c>
      <c r="I191" s="8"/>
      <c r="J191" s="12">
        <f>I191*G191</f>
        <v>0</v>
      </c>
      <c r="K191" s="12">
        <f>F191*I191</f>
        <v>0</v>
      </c>
      <c r="L191" s="12" t="s">
        <v>59</v>
      </c>
      <c r="M191" s="70" t="s">
        <v>83</v>
      </c>
    </row>
    <row r="192" spans="1:195" ht="23.1" customHeight="1">
      <c r="A192" s="1" t="s">
        <v>306</v>
      </c>
      <c r="B192" s="2" t="e" vm="154">
        <v>#VALUE!</v>
      </c>
      <c r="C192" s="3" t="s">
        <v>309</v>
      </c>
      <c r="D192" s="4" t="s">
        <v>310</v>
      </c>
      <c r="E192" s="5">
        <v>6</v>
      </c>
      <c r="F192" s="6">
        <f>4.5*6</f>
        <v>27</v>
      </c>
      <c r="G192" s="6">
        <f t="shared" si="10"/>
        <v>25.471698113207545</v>
      </c>
      <c r="H192" s="7">
        <v>0.06</v>
      </c>
      <c r="I192" s="8"/>
      <c r="J192" s="12">
        <f t="shared" ref="J192:J195" si="18">I192*G192</f>
        <v>0</v>
      </c>
      <c r="K192" s="12">
        <f t="shared" ref="K192:K195" si="19">F192*I192</f>
        <v>0</v>
      </c>
      <c r="L192" s="12" t="s">
        <v>59</v>
      </c>
      <c r="M192" s="70" t="s">
        <v>83</v>
      </c>
    </row>
    <row r="193" spans="1:13" ht="23.1" customHeight="1">
      <c r="A193" s="1" t="s">
        <v>306</v>
      </c>
      <c r="B193" s="2" t="e" vm="155">
        <v>#VALUE!</v>
      </c>
      <c r="C193" s="3" t="s">
        <v>311</v>
      </c>
      <c r="D193" s="4" t="s">
        <v>312</v>
      </c>
      <c r="E193" s="5">
        <v>12</v>
      </c>
      <c r="F193" s="6">
        <v>46.8</v>
      </c>
      <c r="G193" s="6">
        <f t="shared" si="10"/>
        <v>44.15094339622641</v>
      </c>
      <c r="H193" s="7">
        <v>0.06</v>
      </c>
      <c r="I193" s="8"/>
      <c r="J193" s="12">
        <f t="shared" si="18"/>
        <v>0</v>
      </c>
      <c r="K193" s="12">
        <f t="shared" si="19"/>
        <v>0</v>
      </c>
      <c r="L193" s="12" t="s">
        <v>59</v>
      </c>
      <c r="M193" s="70" t="s">
        <v>83</v>
      </c>
    </row>
    <row r="194" spans="1:13" ht="23.1" customHeight="1">
      <c r="A194" s="1" t="s">
        <v>306</v>
      </c>
      <c r="B194" s="2" t="e" vm="156">
        <v>#VALUE!</v>
      </c>
      <c r="C194" s="3" t="s">
        <v>313</v>
      </c>
      <c r="D194" s="4" t="s">
        <v>314</v>
      </c>
      <c r="E194" s="5">
        <v>4</v>
      </c>
      <c r="F194" s="6">
        <f>9.9*4</f>
        <v>39.6</v>
      </c>
      <c r="G194" s="6">
        <f t="shared" si="10"/>
        <v>37.358490566037737</v>
      </c>
      <c r="H194" s="7">
        <v>0.06</v>
      </c>
      <c r="I194" s="8"/>
      <c r="J194" s="12">
        <f t="shared" si="18"/>
        <v>0</v>
      </c>
      <c r="K194" s="12">
        <f t="shared" si="19"/>
        <v>0</v>
      </c>
      <c r="L194" s="12" t="s">
        <v>59</v>
      </c>
      <c r="M194" s="70" t="s">
        <v>83</v>
      </c>
    </row>
    <row r="195" spans="1:13" ht="23.1" customHeight="1">
      <c r="B195" s="2" t="e" vm="157">
        <v>#VALUE!</v>
      </c>
      <c r="C195" s="3">
        <v>21057</v>
      </c>
      <c r="D195" s="4" t="s">
        <v>315</v>
      </c>
      <c r="E195" s="5">
        <v>6</v>
      </c>
      <c r="F195" s="6">
        <v>23.700000000000003</v>
      </c>
      <c r="G195" s="6">
        <f t="shared" si="10"/>
        <v>22.358490566037737</v>
      </c>
      <c r="H195" s="7">
        <v>0.06</v>
      </c>
      <c r="I195" s="8"/>
      <c r="J195" s="12">
        <f t="shared" si="18"/>
        <v>0</v>
      </c>
      <c r="K195" s="12">
        <f t="shared" si="19"/>
        <v>0</v>
      </c>
      <c r="L195" s="12" t="s">
        <v>17</v>
      </c>
      <c r="M195" s="70" t="s">
        <v>83</v>
      </c>
    </row>
    <row r="196" spans="1:13" ht="23.1" customHeight="1">
      <c r="B196" s="2" t="e" vm="158">
        <v>#VALUE!</v>
      </c>
      <c r="C196" s="3">
        <v>21055</v>
      </c>
      <c r="D196" s="4" t="s">
        <v>316</v>
      </c>
      <c r="E196" s="5">
        <v>6</v>
      </c>
      <c r="F196" s="6">
        <v>22.5</v>
      </c>
      <c r="G196" s="6">
        <f t="shared" si="10"/>
        <v>21.226415094339622</v>
      </c>
      <c r="H196" s="7">
        <v>0.06</v>
      </c>
      <c r="I196" s="8"/>
      <c r="J196" s="12">
        <f t="shared" si="17"/>
        <v>0</v>
      </c>
      <c r="K196" s="12">
        <f t="shared" si="11"/>
        <v>0</v>
      </c>
      <c r="L196" s="12" t="s">
        <v>17</v>
      </c>
      <c r="M196" s="70" t="s">
        <v>317</v>
      </c>
    </row>
    <row r="197" spans="1:13" ht="23.1" customHeight="1">
      <c r="B197" s="2" t="e" vm="159">
        <v>#VALUE!</v>
      </c>
      <c r="C197" s="3">
        <v>21056</v>
      </c>
      <c r="D197" s="4" t="s">
        <v>318</v>
      </c>
      <c r="E197" s="5">
        <v>6</v>
      </c>
      <c r="F197" s="6">
        <v>20.700000000000003</v>
      </c>
      <c r="G197" s="6">
        <f t="shared" si="10"/>
        <v>19.528301886792455</v>
      </c>
      <c r="H197" s="7">
        <v>0.06</v>
      </c>
      <c r="I197" s="8"/>
      <c r="J197" s="12">
        <f t="shared" si="17"/>
        <v>0</v>
      </c>
      <c r="K197" s="12">
        <f t="shared" si="11"/>
        <v>0</v>
      </c>
      <c r="L197" s="12" t="s">
        <v>17</v>
      </c>
      <c r="M197" s="70" t="s">
        <v>319</v>
      </c>
    </row>
    <row r="198" spans="1:13" ht="23.1" customHeight="1">
      <c r="B198" s="2" t="e" vm="160">
        <v>#VALUE!</v>
      </c>
      <c r="C198" s="3">
        <v>21062</v>
      </c>
      <c r="D198" s="4" t="s">
        <v>320</v>
      </c>
      <c r="E198" s="5">
        <v>8</v>
      </c>
      <c r="F198" s="6">
        <v>42.8</v>
      </c>
      <c r="G198" s="6">
        <f t="shared" si="10"/>
        <v>40.377358490566031</v>
      </c>
      <c r="H198" s="7">
        <v>0.06</v>
      </c>
      <c r="I198" s="8"/>
      <c r="J198" s="12">
        <f t="shared" si="17"/>
        <v>0</v>
      </c>
      <c r="K198" s="12">
        <f t="shared" si="11"/>
        <v>0</v>
      </c>
      <c r="L198" s="12" t="s">
        <v>17</v>
      </c>
      <c r="M198" s="70" t="s">
        <v>192</v>
      </c>
    </row>
    <row r="199" spans="1:13" ht="23.1" customHeight="1">
      <c r="A199" s="1" t="s">
        <v>306</v>
      </c>
      <c r="B199" s="2" t="e" vm="161">
        <v>#VALUE!</v>
      </c>
      <c r="C199" s="3">
        <v>21100</v>
      </c>
      <c r="D199" s="4" t="s">
        <v>321</v>
      </c>
      <c r="E199" s="5">
        <v>24</v>
      </c>
      <c r="F199" s="6">
        <v>22.799999999999997</v>
      </c>
      <c r="G199" s="6">
        <f t="shared" si="10"/>
        <v>21.509433962264147</v>
      </c>
      <c r="H199" s="7">
        <v>0.06</v>
      </c>
      <c r="I199" s="8"/>
      <c r="J199" s="12">
        <f t="shared" si="17"/>
        <v>0</v>
      </c>
      <c r="K199" s="12">
        <f t="shared" si="11"/>
        <v>0</v>
      </c>
      <c r="L199" s="12" t="s">
        <v>17</v>
      </c>
      <c r="M199" s="70" t="s">
        <v>317</v>
      </c>
    </row>
    <row r="200" spans="1:13" ht="23.1" customHeight="1">
      <c r="A200" s="1" t="s">
        <v>306</v>
      </c>
      <c r="B200" s="2" t="e" vm="162">
        <v>#VALUE!</v>
      </c>
      <c r="C200" s="3">
        <v>21108</v>
      </c>
      <c r="D200" s="4" t="s">
        <v>322</v>
      </c>
      <c r="E200" s="5">
        <v>24</v>
      </c>
      <c r="F200" s="6">
        <v>22.799999999999997</v>
      </c>
      <c r="G200" s="6">
        <f t="shared" si="10"/>
        <v>21.509433962264147</v>
      </c>
      <c r="H200" s="7">
        <v>0.06</v>
      </c>
      <c r="I200" s="8"/>
      <c r="J200" s="12">
        <f t="shared" si="17"/>
        <v>0</v>
      </c>
      <c r="K200" s="12">
        <f t="shared" si="11"/>
        <v>0</v>
      </c>
      <c r="L200" s="12" t="s">
        <v>17</v>
      </c>
      <c r="M200" s="70" t="s">
        <v>83</v>
      </c>
    </row>
    <row r="201" spans="1:13" ht="23.1" customHeight="1">
      <c r="A201" s="1" t="s">
        <v>306</v>
      </c>
      <c r="B201" s="2" t="e" vm="163">
        <v>#VALUE!</v>
      </c>
      <c r="C201" s="3">
        <v>21109</v>
      </c>
      <c r="D201" s="4" t="s">
        <v>323</v>
      </c>
      <c r="E201" s="5">
        <v>24</v>
      </c>
      <c r="F201" s="6">
        <v>34.799999999999997</v>
      </c>
      <c r="G201" s="6">
        <f t="shared" si="10"/>
        <v>32.830188679245282</v>
      </c>
      <c r="H201" s="7">
        <v>0.06</v>
      </c>
      <c r="I201" s="8"/>
      <c r="J201" s="12">
        <f t="shared" si="17"/>
        <v>0</v>
      </c>
      <c r="K201" s="12">
        <f t="shared" si="11"/>
        <v>0</v>
      </c>
      <c r="L201" s="12" t="s">
        <v>17</v>
      </c>
      <c r="M201" s="70" t="s">
        <v>324</v>
      </c>
    </row>
    <row r="202" spans="1:13" ht="23.1" customHeight="1">
      <c r="A202" s="1" t="s">
        <v>306</v>
      </c>
      <c r="B202" s="2" t="e" vm="164">
        <v>#VALUE!</v>
      </c>
      <c r="C202" s="3">
        <v>21111</v>
      </c>
      <c r="D202" s="4" t="s">
        <v>325</v>
      </c>
      <c r="E202" s="5">
        <v>24</v>
      </c>
      <c r="F202" s="6">
        <v>37.200000000000003</v>
      </c>
      <c r="G202" s="6">
        <f t="shared" si="10"/>
        <v>35.094339622641513</v>
      </c>
      <c r="H202" s="11">
        <v>0.06</v>
      </c>
      <c r="I202" s="8"/>
      <c r="J202" s="12">
        <f t="shared" si="17"/>
        <v>0</v>
      </c>
      <c r="K202" s="12">
        <f t="shared" si="11"/>
        <v>0</v>
      </c>
      <c r="L202" s="12" t="s">
        <v>17</v>
      </c>
      <c r="M202" s="70" t="s">
        <v>83</v>
      </c>
    </row>
    <row r="203" spans="1:13" ht="23.1" customHeight="1">
      <c r="A203" s="1" t="s">
        <v>306</v>
      </c>
      <c r="B203" s="2" t="e" vm="165">
        <v>#VALUE!</v>
      </c>
      <c r="C203" s="3">
        <v>21102</v>
      </c>
      <c r="D203" s="4" t="s">
        <v>326</v>
      </c>
      <c r="E203" s="5">
        <v>24</v>
      </c>
      <c r="F203" s="6">
        <v>21.6</v>
      </c>
      <c r="G203" s="6">
        <f t="shared" si="10"/>
        <v>20.377358490566039</v>
      </c>
      <c r="H203" s="7">
        <v>0.06</v>
      </c>
      <c r="I203" s="8"/>
      <c r="J203" s="12">
        <f t="shared" si="17"/>
        <v>0</v>
      </c>
      <c r="K203" s="12">
        <f t="shared" si="11"/>
        <v>0</v>
      </c>
      <c r="L203" s="12" t="s">
        <v>17</v>
      </c>
      <c r="M203" s="70" t="s">
        <v>319</v>
      </c>
    </row>
    <row r="204" spans="1:13" ht="23.1" customHeight="1">
      <c r="A204" s="1" t="s">
        <v>306</v>
      </c>
      <c r="B204" s="2" t="e" vm="166">
        <v>#VALUE!</v>
      </c>
      <c r="C204" s="3">
        <v>21110</v>
      </c>
      <c r="D204" s="4" t="s">
        <v>327</v>
      </c>
      <c r="E204" s="5">
        <v>24</v>
      </c>
      <c r="F204" s="6">
        <v>44.400000000000006</v>
      </c>
      <c r="G204" s="6">
        <f t="shared" si="10"/>
        <v>41.886792452830193</v>
      </c>
      <c r="H204" s="7">
        <v>0.06</v>
      </c>
      <c r="I204" s="8"/>
      <c r="J204" s="12">
        <f t="shared" si="17"/>
        <v>0</v>
      </c>
      <c r="K204" s="12">
        <f t="shared" si="11"/>
        <v>0</v>
      </c>
      <c r="L204" s="12" t="s">
        <v>17</v>
      </c>
      <c r="M204" s="70" t="s">
        <v>83</v>
      </c>
    </row>
    <row r="205" spans="1:13" ht="15.6" customHeight="1">
      <c r="A205" s="25"/>
      <c r="B205" s="26" t="s">
        <v>328</v>
      </c>
      <c r="C205" s="23"/>
      <c r="D205" s="23"/>
      <c r="E205" s="27"/>
      <c r="F205" s="28"/>
      <c r="G205" s="28"/>
      <c r="H205" s="27"/>
      <c r="I205" s="23"/>
      <c r="J205" s="23"/>
      <c r="K205" s="21"/>
      <c r="L205" s="21"/>
      <c r="M205" s="69"/>
    </row>
    <row r="206" spans="1:13" ht="23.1" customHeight="1">
      <c r="B206" s="2" t="e" vm="167">
        <v>#VALUE!</v>
      </c>
      <c r="C206" s="3">
        <v>88235</v>
      </c>
      <c r="D206" s="4" t="s">
        <v>329</v>
      </c>
      <c r="E206" s="5">
        <v>6</v>
      </c>
      <c r="F206" s="6">
        <f>5.5*6</f>
        <v>33</v>
      </c>
      <c r="G206" s="6">
        <f t="shared" si="10"/>
        <v>31.132075471698112</v>
      </c>
      <c r="H206" s="7">
        <v>0.06</v>
      </c>
      <c r="I206" s="8"/>
      <c r="J206" s="12">
        <f t="shared" si="17"/>
        <v>0</v>
      </c>
      <c r="K206" s="12">
        <f t="shared" si="11"/>
        <v>0</v>
      </c>
      <c r="L206" s="12" t="s">
        <v>59</v>
      </c>
      <c r="M206" s="70" t="s">
        <v>165</v>
      </c>
    </row>
    <row r="207" spans="1:13" ht="23.1" customHeight="1">
      <c r="B207" s="2" t="e" vm="168">
        <v>#VALUE!</v>
      </c>
      <c r="C207" s="3">
        <v>21401</v>
      </c>
      <c r="D207" s="4" t="s">
        <v>330</v>
      </c>
      <c r="E207" s="5">
        <v>6</v>
      </c>
      <c r="F207" s="6">
        <v>135</v>
      </c>
      <c r="G207" s="6">
        <f t="shared" si="10"/>
        <v>127.35849056603773</v>
      </c>
      <c r="H207" s="7">
        <v>0.06</v>
      </c>
      <c r="I207" s="8"/>
      <c r="J207" s="12">
        <f t="shared" si="17"/>
        <v>0</v>
      </c>
      <c r="K207" s="12">
        <f t="shared" si="11"/>
        <v>0</v>
      </c>
      <c r="L207" s="12" t="s">
        <v>17</v>
      </c>
      <c r="M207" s="70" t="s">
        <v>83</v>
      </c>
    </row>
    <row r="208" spans="1:13" ht="23.1" customHeight="1">
      <c r="B208" s="2" t="e" vm="169">
        <v>#VALUE!</v>
      </c>
      <c r="C208" s="3">
        <v>21403</v>
      </c>
      <c r="D208" s="4" t="s">
        <v>331</v>
      </c>
      <c r="E208" s="5">
        <v>6</v>
      </c>
      <c r="F208" s="6">
        <v>135</v>
      </c>
      <c r="G208" s="6">
        <f t="shared" si="10"/>
        <v>127.35849056603773</v>
      </c>
      <c r="H208" s="7">
        <v>0.06</v>
      </c>
      <c r="I208" s="8"/>
      <c r="J208" s="12">
        <f t="shared" si="17"/>
        <v>0</v>
      </c>
      <c r="K208" s="12">
        <f t="shared" si="11"/>
        <v>0</v>
      </c>
      <c r="L208" s="12" t="s">
        <v>17</v>
      </c>
      <c r="M208" s="70" t="s">
        <v>83</v>
      </c>
    </row>
    <row r="209" spans="1:195" s="37" customFormat="1" ht="14.45" customHeight="1">
      <c r="A209" s="29"/>
      <c r="B209" s="30"/>
      <c r="C209" s="31"/>
      <c r="D209" s="32" t="s">
        <v>332</v>
      </c>
      <c r="E209" s="33"/>
      <c r="F209" s="34"/>
      <c r="G209" s="34"/>
      <c r="H209" s="33"/>
      <c r="I209" s="35">
        <f>SUM(I185:I189,I191:I204,I206:I208)</f>
        <v>0</v>
      </c>
      <c r="J209" s="36">
        <f t="shared" ref="J209:K209" si="20">SUM(J185:J189,J191:J204,J206:J208)</f>
        <v>0</v>
      </c>
      <c r="K209" s="36">
        <f t="shared" si="20"/>
        <v>0</v>
      </c>
      <c r="L209" s="36"/>
      <c r="M209" s="71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AX209" s="77"/>
      <c r="AY209" s="77"/>
      <c r="AZ209" s="77"/>
      <c r="BA209" s="77"/>
      <c r="BB209" s="77"/>
      <c r="BC209" s="77"/>
      <c r="BD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  <c r="BX209" s="77"/>
      <c r="BY209" s="77"/>
      <c r="BZ209" s="77"/>
      <c r="CA209" s="77"/>
      <c r="CB209" s="77"/>
      <c r="CC209" s="77"/>
      <c r="CD209" s="77"/>
      <c r="CE209" s="77"/>
      <c r="CF209" s="77"/>
      <c r="CG209" s="77"/>
      <c r="CH209" s="77"/>
      <c r="CI209" s="77"/>
      <c r="CJ209" s="77"/>
      <c r="CK209" s="77"/>
      <c r="CL209" s="77"/>
      <c r="CM209" s="77"/>
      <c r="CN209" s="77"/>
      <c r="CO209" s="77"/>
      <c r="CP209" s="77"/>
      <c r="CQ209" s="77"/>
      <c r="CR209" s="77"/>
      <c r="CS209" s="77"/>
      <c r="CT209" s="77"/>
      <c r="CU209" s="77"/>
      <c r="CV209" s="77"/>
      <c r="CW209" s="77"/>
      <c r="CX209" s="77"/>
      <c r="CY209" s="77"/>
      <c r="CZ209" s="77"/>
      <c r="DA209" s="77"/>
      <c r="DB209" s="77"/>
      <c r="DC209" s="77"/>
      <c r="DD209" s="77"/>
      <c r="DE209" s="77"/>
      <c r="DF209" s="77"/>
      <c r="DG209" s="77"/>
      <c r="DH209" s="77"/>
      <c r="DI209" s="77"/>
      <c r="DJ209" s="77"/>
      <c r="DK209" s="77"/>
      <c r="DL209" s="77"/>
      <c r="DM209" s="77"/>
      <c r="DN209" s="77"/>
      <c r="DO209" s="77"/>
      <c r="DP209" s="77"/>
      <c r="DQ209" s="77"/>
      <c r="DR209" s="77"/>
      <c r="DS209" s="77"/>
      <c r="DT209" s="77"/>
      <c r="DU209" s="77"/>
      <c r="DV209" s="77"/>
      <c r="DW209" s="77"/>
      <c r="DX209" s="77"/>
      <c r="DY209" s="77"/>
      <c r="DZ209" s="77"/>
      <c r="EA209" s="77"/>
      <c r="EB209" s="77"/>
      <c r="EC209" s="77"/>
      <c r="ED209" s="77"/>
      <c r="EE209" s="77"/>
      <c r="EF209" s="77"/>
      <c r="EG209" s="77"/>
      <c r="EH209" s="77"/>
      <c r="EI209" s="77"/>
      <c r="EJ209" s="77"/>
      <c r="EK209" s="77"/>
      <c r="EL209" s="77"/>
      <c r="EM209" s="77"/>
      <c r="EN209" s="77"/>
      <c r="EO209" s="77"/>
      <c r="EP209" s="77"/>
      <c r="EQ209" s="77"/>
      <c r="ER209" s="77"/>
      <c r="ES209" s="77"/>
      <c r="ET209" s="77"/>
      <c r="EU209" s="77"/>
      <c r="EV209" s="77"/>
      <c r="EW209" s="77"/>
      <c r="EX209" s="77"/>
      <c r="EY209" s="77"/>
      <c r="EZ209" s="77"/>
      <c r="FA209" s="77"/>
      <c r="FB209" s="77"/>
      <c r="FC209" s="77"/>
      <c r="FD209" s="77"/>
      <c r="FE209" s="77"/>
      <c r="FF209" s="77"/>
      <c r="FG209" s="77"/>
      <c r="FH209" s="77"/>
      <c r="FI209" s="77"/>
      <c r="FJ209" s="77"/>
      <c r="FK209" s="77"/>
      <c r="FL209" s="77"/>
      <c r="FM209" s="77"/>
      <c r="FN209" s="77"/>
      <c r="FO209" s="77"/>
      <c r="FP209" s="77"/>
      <c r="FQ209" s="77"/>
      <c r="FR209" s="77"/>
      <c r="FS209" s="77"/>
      <c r="FT209" s="77"/>
      <c r="FU209" s="77"/>
      <c r="FV209" s="77"/>
      <c r="FW209" s="77"/>
      <c r="FX209" s="77"/>
      <c r="FY209" s="77"/>
      <c r="FZ209" s="77"/>
      <c r="GA209" s="77"/>
      <c r="GB209" s="77"/>
      <c r="GC209" s="77"/>
      <c r="GD209" s="77"/>
      <c r="GE209" s="77"/>
      <c r="GF209" s="77"/>
      <c r="GG209" s="77"/>
      <c r="GH209" s="77"/>
      <c r="GI209" s="77"/>
      <c r="GJ209" s="77"/>
      <c r="GK209" s="77"/>
      <c r="GL209" s="77"/>
      <c r="GM209" s="77"/>
    </row>
    <row r="210" spans="1:195" ht="14.45" customHeight="1">
      <c r="A210" s="38"/>
      <c r="B210" s="39" t="s">
        <v>333</v>
      </c>
      <c r="C210" s="40"/>
      <c r="D210" s="40"/>
      <c r="E210" s="41"/>
      <c r="F210" s="42"/>
      <c r="G210" s="42"/>
      <c r="H210" s="41"/>
      <c r="I210" s="40"/>
      <c r="J210" s="40"/>
      <c r="K210" s="44"/>
      <c r="L210" s="44"/>
      <c r="M210" s="72"/>
    </row>
    <row r="211" spans="1:195" ht="23.1" customHeight="1">
      <c r="B211" s="2" t="e" vm="170">
        <v>#VALUE!</v>
      </c>
      <c r="C211" s="3">
        <v>26701</v>
      </c>
      <c r="D211" s="4" t="s">
        <v>334</v>
      </c>
      <c r="E211" s="5">
        <v>10</v>
      </c>
      <c r="F211" s="6">
        <v>32.5</v>
      </c>
      <c r="G211" s="6">
        <f t="shared" ref="G211:G274" si="21">(F211/(1+H211))</f>
        <v>30.660377358490564</v>
      </c>
      <c r="H211" s="7">
        <v>0.06</v>
      </c>
      <c r="I211" s="8"/>
      <c r="J211" s="12">
        <f t="shared" ref="J211:J216" si="22">I211*G211</f>
        <v>0</v>
      </c>
      <c r="K211" s="12">
        <f t="shared" si="11"/>
        <v>0</v>
      </c>
      <c r="L211" s="12" t="s">
        <v>17</v>
      </c>
      <c r="M211" s="70" t="s">
        <v>159</v>
      </c>
    </row>
    <row r="212" spans="1:195" ht="23.1" customHeight="1">
      <c r="B212" s="2" t="e" vm="171">
        <v>#VALUE!</v>
      </c>
      <c r="C212" s="3">
        <v>26715</v>
      </c>
      <c r="D212" s="4" t="s">
        <v>335</v>
      </c>
      <c r="E212" s="5">
        <v>10</v>
      </c>
      <c r="F212" s="6">
        <v>31.5</v>
      </c>
      <c r="G212" s="6">
        <f t="shared" si="21"/>
        <v>29.716981132075471</v>
      </c>
      <c r="H212" s="11">
        <v>0.06</v>
      </c>
      <c r="I212" s="8"/>
      <c r="J212" s="12">
        <f t="shared" si="22"/>
        <v>0</v>
      </c>
      <c r="K212" s="12">
        <f t="shared" ref="K212:K276" si="23">F212*I212</f>
        <v>0</v>
      </c>
      <c r="L212" s="12" t="s">
        <v>17</v>
      </c>
      <c r="M212" s="70" t="s">
        <v>159</v>
      </c>
    </row>
    <row r="213" spans="1:195" ht="23.1" customHeight="1">
      <c r="A213" s="1" t="s">
        <v>28</v>
      </c>
      <c r="B213" s="2" t="e" vm="172">
        <v>#VALUE!</v>
      </c>
      <c r="C213" s="3">
        <v>26703</v>
      </c>
      <c r="D213" s="4" t="s">
        <v>336</v>
      </c>
      <c r="E213" s="5">
        <v>10</v>
      </c>
      <c r="F213" s="6">
        <v>89.5</v>
      </c>
      <c r="G213" s="6">
        <f t="shared" si="21"/>
        <v>84.433962264150935</v>
      </c>
      <c r="H213" s="11">
        <v>0.06</v>
      </c>
      <c r="I213" s="8"/>
      <c r="J213" s="12">
        <f t="shared" si="22"/>
        <v>0</v>
      </c>
      <c r="K213" s="12">
        <f t="shared" si="23"/>
        <v>0</v>
      </c>
      <c r="L213" s="12" t="s">
        <v>17</v>
      </c>
      <c r="M213" s="70" t="s">
        <v>337</v>
      </c>
    </row>
    <row r="214" spans="1:195" ht="23.1" customHeight="1">
      <c r="B214" s="2" t="e" vm="173">
        <v>#VALUE!</v>
      </c>
      <c r="C214" s="3">
        <v>26712</v>
      </c>
      <c r="D214" s="4" t="s">
        <v>338</v>
      </c>
      <c r="E214" s="5">
        <v>1</v>
      </c>
      <c r="F214" s="6">
        <v>29.5</v>
      </c>
      <c r="G214" s="6">
        <f t="shared" si="21"/>
        <v>27.830188679245282</v>
      </c>
      <c r="H214" s="7">
        <v>0.06</v>
      </c>
      <c r="I214" s="8"/>
      <c r="J214" s="12">
        <f t="shared" si="22"/>
        <v>0</v>
      </c>
      <c r="K214" s="12">
        <f t="shared" si="23"/>
        <v>0</v>
      </c>
      <c r="L214" s="12" t="s">
        <v>17</v>
      </c>
      <c r="M214" s="70" t="s">
        <v>159</v>
      </c>
    </row>
    <row r="215" spans="1:195" ht="23.1" customHeight="1">
      <c r="B215" s="2" t="e" vm="174">
        <v>#VALUE!</v>
      </c>
      <c r="C215" s="3">
        <v>26707</v>
      </c>
      <c r="D215" s="4" t="s">
        <v>339</v>
      </c>
      <c r="E215" s="5">
        <v>1</v>
      </c>
      <c r="F215" s="6">
        <v>72</v>
      </c>
      <c r="G215" s="6">
        <f t="shared" si="21"/>
        <v>67.924528301886795</v>
      </c>
      <c r="H215" s="7">
        <v>0.06</v>
      </c>
      <c r="I215" s="8"/>
      <c r="J215" s="12">
        <f t="shared" si="22"/>
        <v>0</v>
      </c>
      <c r="K215" s="12">
        <f t="shared" si="23"/>
        <v>0</v>
      </c>
      <c r="L215" s="12" t="s">
        <v>17</v>
      </c>
      <c r="M215" s="70" t="s">
        <v>159</v>
      </c>
    </row>
    <row r="216" spans="1:195" ht="23.1" customHeight="1">
      <c r="A216" s="1" t="s">
        <v>28</v>
      </c>
      <c r="B216" s="2" t="e" vm="175">
        <v>#VALUE!</v>
      </c>
      <c r="C216" s="3">
        <v>26708</v>
      </c>
      <c r="D216" s="4" t="s">
        <v>340</v>
      </c>
      <c r="E216" s="5">
        <v>1</v>
      </c>
      <c r="F216" s="6">
        <v>37</v>
      </c>
      <c r="G216" s="6">
        <f t="shared" si="21"/>
        <v>34.905660377358487</v>
      </c>
      <c r="H216" s="7">
        <v>0.06</v>
      </c>
      <c r="I216" s="8"/>
      <c r="J216" s="12">
        <f t="shared" si="22"/>
        <v>0</v>
      </c>
      <c r="K216" s="12">
        <f t="shared" si="23"/>
        <v>0</v>
      </c>
      <c r="L216" s="12" t="s">
        <v>17</v>
      </c>
      <c r="M216" s="70" t="s">
        <v>341</v>
      </c>
    </row>
    <row r="217" spans="1:195" s="37" customFormat="1" ht="14.45" customHeight="1">
      <c r="A217" s="29"/>
      <c r="B217" s="30"/>
      <c r="C217" s="31"/>
      <c r="D217" s="32" t="s">
        <v>342</v>
      </c>
      <c r="E217" s="33"/>
      <c r="F217" s="34"/>
      <c r="G217" s="34"/>
      <c r="H217" s="33"/>
      <c r="I217" s="35">
        <f>SUM(I211:I216)</f>
        <v>0</v>
      </c>
      <c r="J217" s="36">
        <f t="shared" ref="J217:K217" si="24">SUM(J211:J216)</f>
        <v>0</v>
      </c>
      <c r="K217" s="36">
        <f t="shared" si="24"/>
        <v>0</v>
      </c>
      <c r="L217" s="36"/>
      <c r="M217" s="71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7"/>
      <c r="AW217" s="77"/>
      <c r="AX217" s="77"/>
      <c r="AY217" s="77"/>
      <c r="AZ217" s="77"/>
      <c r="BA217" s="77"/>
      <c r="BB217" s="77"/>
      <c r="BC217" s="77"/>
      <c r="BD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  <c r="BX217" s="77"/>
      <c r="BY217" s="77"/>
      <c r="BZ217" s="77"/>
      <c r="CA217" s="77"/>
      <c r="CB217" s="77"/>
      <c r="CC217" s="77"/>
      <c r="CD217" s="77"/>
      <c r="CE217" s="77"/>
      <c r="CF217" s="77"/>
      <c r="CG217" s="77"/>
      <c r="CH217" s="77"/>
      <c r="CI217" s="77"/>
      <c r="CJ217" s="77"/>
      <c r="CK217" s="77"/>
      <c r="CL217" s="77"/>
      <c r="CM217" s="77"/>
      <c r="CN217" s="77"/>
      <c r="CO217" s="77"/>
      <c r="CP217" s="77"/>
      <c r="CQ217" s="77"/>
      <c r="CR217" s="77"/>
      <c r="CS217" s="77"/>
      <c r="CT217" s="77"/>
      <c r="CU217" s="77"/>
      <c r="CV217" s="77"/>
      <c r="CW217" s="77"/>
      <c r="CX217" s="77"/>
      <c r="CY217" s="77"/>
      <c r="CZ217" s="77"/>
      <c r="DA217" s="77"/>
      <c r="DB217" s="77"/>
      <c r="DC217" s="77"/>
      <c r="DD217" s="77"/>
      <c r="DE217" s="77"/>
      <c r="DF217" s="77"/>
      <c r="DG217" s="77"/>
      <c r="DH217" s="77"/>
      <c r="DI217" s="77"/>
      <c r="DJ217" s="77"/>
      <c r="DK217" s="77"/>
      <c r="DL217" s="77"/>
      <c r="DM217" s="77"/>
      <c r="DN217" s="77"/>
      <c r="DO217" s="77"/>
      <c r="DP217" s="77"/>
      <c r="DQ217" s="77"/>
      <c r="DR217" s="77"/>
      <c r="DS217" s="77"/>
      <c r="DT217" s="77"/>
      <c r="DU217" s="77"/>
      <c r="DV217" s="77"/>
      <c r="DW217" s="77"/>
      <c r="DX217" s="77"/>
      <c r="DY217" s="77"/>
      <c r="DZ217" s="77"/>
      <c r="EA217" s="77"/>
      <c r="EB217" s="77"/>
      <c r="EC217" s="77"/>
      <c r="ED217" s="77"/>
      <c r="EE217" s="77"/>
      <c r="EF217" s="77"/>
      <c r="EG217" s="77"/>
      <c r="EH217" s="77"/>
      <c r="EI217" s="77"/>
      <c r="EJ217" s="77"/>
      <c r="EK217" s="77"/>
      <c r="EL217" s="77"/>
      <c r="EM217" s="77"/>
      <c r="EN217" s="77"/>
      <c r="EO217" s="77"/>
      <c r="EP217" s="77"/>
      <c r="EQ217" s="77"/>
      <c r="ER217" s="77"/>
      <c r="ES217" s="77"/>
      <c r="ET217" s="77"/>
      <c r="EU217" s="77"/>
      <c r="EV217" s="77"/>
      <c r="EW217" s="77"/>
      <c r="EX217" s="77"/>
      <c r="EY217" s="77"/>
      <c r="EZ217" s="77"/>
      <c r="FA217" s="77"/>
      <c r="FB217" s="77"/>
      <c r="FC217" s="77"/>
      <c r="FD217" s="77"/>
      <c r="FE217" s="77"/>
      <c r="FF217" s="77"/>
      <c r="FG217" s="77"/>
      <c r="FH217" s="77"/>
      <c r="FI217" s="77"/>
      <c r="FJ217" s="77"/>
      <c r="FK217" s="77"/>
      <c r="FL217" s="77"/>
      <c r="FM217" s="77"/>
      <c r="FN217" s="77"/>
      <c r="FO217" s="77"/>
      <c r="FP217" s="77"/>
      <c r="FQ217" s="77"/>
      <c r="FR217" s="77"/>
      <c r="FS217" s="77"/>
      <c r="FT217" s="77"/>
      <c r="FU217" s="77"/>
      <c r="FV217" s="77"/>
      <c r="FW217" s="77"/>
      <c r="FX217" s="77"/>
      <c r="FY217" s="77"/>
      <c r="FZ217" s="77"/>
      <c r="GA217" s="77"/>
      <c r="GB217" s="77"/>
      <c r="GC217" s="77"/>
      <c r="GD217" s="77"/>
      <c r="GE217" s="77"/>
      <c r="GF217" s="77"/>
      <c r="GG217" s="77"/>
      <c r="GH217" s="77"/>
      <c r="GI217" s="77"/>
      <c r="GJ217" s="77"/>
      <c r="GK217" s="77"/>
      <c r="GL217" s="77"/>
      <c r="GM217" s="77"/>
    </row>
    <row r="218" spans="1:195" ht="14.45" customHeight="1">
      <c r="A218" s="38"/>
      <c r="B218" s="39" t="s">
        <v>343</v>
      </c>
      <c r="C218" s="40"/>
      <c r="D218" s="40"/>
      <c r="E218" s="41"/>
      <c r="F218" s="42"/>
      <c r="G218" s="42"/>
      <c r="H218" s="41"/>
      <c r="I218" s="40"/>
      <c r="J218" s="40"/>
      <c r="K218" s="44"/>
      <c r="L218" s="44"/>
      <c r="M218" s="72"/>
    </row>
    <row r="219" spans="1:195" ht="23.1" customHeight="1">
      <c r="B219" s="2" t="e" vm="176">
        <v>#VALUE!</v>
      </c>
      <c r="C219" s="3">
        <v>26002</v>
      </c>
      <c r="D219" s="4" t="s">
        <v>344</v>
      </c>
      <c r="E219" s="5">
        <v>12</v>
      </c>
      <c r="F219" s="6">
        <v>48.9</v>
      </c>
      <c r="G219" s="6">
        <f t="shared" si="21"/>
        <v>46.132075471698109</v>
      </c>
      <c r="H219" s="7">
        <v>0.06</v>
      </c>
      <c r="I219" s="8"/>
      <c r="J219" s="12">
        <f t="shared" ref="J219:J223" si="25">I219*G219</f>
        <v>0</v>
      </c>
      <c r="K219" s="12">
        <f t="shared" si="23"/>
        <v>0</v>
      </c>
      <c r="L219" s="12" t="s">
        <v>17</v>
      </c>
      <c r="M219" s="70" t="s">
        <v>345</v>
      </c>
    </row>
    <row r="220" spans="1:195" ht="23.1" customHeight="1">
      <c r="B220" s="2" t="e" vm="177">
        <v>#VALUE!</v>
      </c>
      <c r="C220" s="14">
        <v>26019</v>
      </c>
      <c r="D220" s="4" t="s">
        <v>346</v>
      </c>
      <c r="E220" s="5">
        <v>10</v>
      </c>
      <c r="F220" s="6">
        <v>65</v>
      </c>
      <c r="G220" s="6">
        <f t="shared" si="21"/>
        <v>61.320754716981128</v>
      </c>
      <c r="H220" s="7">
        <v>0.06</v>
      </c>
      <c r="I220" s="8"/>
      <c r="J220" s="12">
        <f t="shared" si="25"/>
        <v>0</v>
      </c>
      <c r="K220" s="12">
        <f t="shared" si="23"/>
        <v>0</v>
      </c>
      <c r="L220" s="12" t="s">
        <v>17</v>
      </c>
      <c r="M220" s="70" t="s">
        <v>103</v>
      </c>
    </row>
    <row r="221" spans="1:195" ht="23.1" customHeight="1">
      <c r="B221" s="2" t="e" vm="178">
        <v>#VALUE!</v>
      </c>
      <c r="C221" s="3">
        <v>26016</v>
      </c>
      <c r="D221" s="4" t="s">
        <v>347</v>
      </c>
      <c r="E221" s="5">
        <v>6</v>
      </c>
      <c r="F221" s="6">
        <v>59.7</v>
      </c>
      <c r="G221" s="6">
        <f t="shared" si="21"/>
        <v>56.320754716981135</v>
      </c>
      <c r="H221" s="7">
        <v>0.06</v>
      </c>
      <c r="I221" s="8"/>
      <c r="J221" s="12">
        <f t="shared" si="25"/>
        <v>0</v>
      </c>
      <c r="K221" s="12">
        <f t="shared" si="23"/>
        <v>0</v>
      </c>
      <c r="L221" s="12" t="s">
        <v>17</v>
      </c>
      <c r="M221" s="70" t="s">
        <v>348</v>
      </c>
    </row>
    <row r="222" spans="1:195" ht="23.1" customHeight="1">
      <c r="B222" s="2" t="e" vm="179">
        <v>#VALUE!</v>
      </c>
      <c r="C222" s="3">
        <v>26017</v>
      </c>
      <c r="D222" s="4" t="s">
        <v>349</v>
      </c>
      <c r="E222" s="5">
        <v>6</v>
      </c>
      <c r="F222" s="6">
        <v>23.7</v>
      </c>
      <c r="G222" s="6">
        <f t="shared" si="21"/>
        <v>22.358490566037734</v>
      </c>
      <c r="H222" s="7">
        <v>0.06</v>
      </c>
      <c r="I222" s="8"/>
      <c r="J222" s="12">
        <f t="shared" si="25"/>
        <v>0</v>
      </c>
      <c r="K222" s="12">
        <f t="shared" si="23"/>
        <v>0</v>
      </c>
      <c r="L222" s="12" t="s">
        <v>17</v>
      </c>
      <c r="M222" s="70" t="s">
        <v>264</v>
      </c>
    </row>
    <row r="223" spans="1:195" ht="23.1" customHeight="1">
      <c r="B223" s="2" t="e" vm="180">
        <v>#VALUE!</v>
      </c>
      <c r="C223" s="3">
        <v>26018</v>
      </c>
      <c r="D223" s="4" t="s">
        <v>350</v>
      </c>
      <c r="E223" s="5">
        <v>8</v>
      </c>
      <c r="F223" s="6">
        <v>34</v>
      </c>
      <c r="G223" s="6">
        <f t="shared" si="21"/>
        <v>32.075471698113205</v>
      </c>
      <c r="H223" s="7">
        <v>0.06</v>
      </c>
      <c r="I223" s="8"/>
      <c r="J223" s="12">
        <f t="shared" si="25"/>
        <v>0</v>
      </c>
      <c r="K223" s="12">
        <f t="shared" si="23"/>
        <v>0</v>
      </c>
      <c r="L223" s="12" t="s">
        <v>17</v>
      </c>
      <c r="M223" s="70" t="s">
        <v>103</v>
      </c>
    </row>
    <row r="224" spans="1:195" s="37" customFormat="1" ht="14.45" customHeight="1">
      <c r="A224" s="29"/>
      <c r="B224" s="30"/>
      <c r="C224" s="31"/>
      <c r="D224" s="32" t="s">
        <v>351</v>
      </c>
      <c r="E224" s="33"/>
      <c r="F224" s="34"/>
      <c r="G224" s="34"/>
      <c r="H224" s="33"/>
      <c r="I224" s="35">
        <f>SUM(I219:I223)</f>
        <v>0</v>
      </c>
      <c r="J224" s="36">
        <f t="shared" ref="J224:K224" si="26">SUM(J219:J223)</f>
        <v>0</v>
      </c>
      <c r="K224" s="36">
        <f t="shared" si="26"/>
        <v>0</v>
      </c>
      <c r="L224" s="36"/>
      <c r="M224" s="71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  <c r="AV224" s="77"/>
      <c r="AW224" s="77"/>
      <c r="AX224" s="77"/>
      <c r="AY224" s="77"/>
      <c r="AZ224" s="77"/>
      <c r="BA224" s="77"/>
      <c r="BB224" s="77"/>
      <c r="BC224" s="77"/>
      <c r="BD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  <c r="BX224" s="77"/>
      <c r="BY224" s="77"/>
      <c r="BZ224" s="77"/>
      <c r="CA224" s="77"/>
      <c r="CB224" s="77"/>
      <c r="CC224" s="77"/>
      <c r="CD224" s="77"/>
      <c r="CE224" s="77"/>
      <c r="CF224" s="77"/>
      <c r="CG224" s="77"/>
      <c r="CH224" s="77"/>
      <c r="CI224" s="77"/>
      <c r="CJ224" s="77"/>
      <c r="CK224" s="77"/>
      <c r="CL224" s="77"/>
      <c r="CM224" s="77"/>
      <c r="CN224" s="77"/>
      <c r="CO224" s="77"/>
      <c r="CP224" s="77"/>
      <c r="CQ224" s="77"/>
      <c r="CR224" s="77"/>
      <c r="CS224" s="77"/>
      <c r="CT224" s="77"/>
      <c r="CU224" s="77"/>
      <c r="CV224" s="77"/>
      <c r="CW224" s="77"/>
      <c r="CX224" s="77"/>
      <c r="CY224" s="77"/>
      <c r="CZ224" s="77"/>
      <c r="DA224" s="77"/>
      <c r="DB224" s="77"/>
      <c r="DC224" s="77"/>
      <c r="DD224" s="77"/>
      <c r="DE224" s="77"/>
      <c r="DF224" s="77"/>
      <c r="DG224" s="77"/>
      <c r="DH224" s="77"/>
      <c r="DI224" s="77"/>
      <c r="DJ224" s="77"/>
      <c r="DK224" s="77"/>
      <c r="DL224" s="77"/>
      <c r="DM224" s="77"/>
      <c r="DN224" s="77"/>
      <c r="DO224" s="77"/>
      <c r="DP224" s="77"/>
      <c r="DQ224" s="77"/>
      <c r="DR224" s="77"/>
      <c r="DS224" s="77"/>
      <c r="DT224" s="77"/>
      <c r="DU224" s="77"/>
      <c r="DV224" s="77"/>
      <c r="DW224" s="77"/>
      <c r="DX224" s="77"/>
      <c r="DY224" s="77"/>
      <c r="DZ224" s="77"/>
      <c r="EA224" s="77"/>
      <c r="EB224" s="77"/>
      <c r="EC224" s="77"/>
      <c r="ED224" s="77"/>
      <c r="EE224" s="77"/>
      <c r="EF224" s="77"/>
      <c r="EG224" s="77"/>
      <c r="EH224" s="77"/>
      <c r="EI224" s="77"/>
      <c r="EJ224" s="77"/>
      <c r="EK224" s="77"/>
      <c r="EL224" s="77"/>
      <c r="EM224" s="77"/>
      <c r="EN224" s="77"/>
      <c r="EO224" s="77"/>
      <c r="EP224" s="77"/>
      <c r="EQ224" s="77"/>
      <c r="ER224" s="77"/>
      <c r="ES224" s="77"/>
      <c r="ET224" s="77"/>
      <c r="EU224" s="77"/>
      <c r="EV224" s="77"/>
      <c r="EW224" s="77"/>
      <c r="EX224" s="77"/>
      <c r="EY224" s="77"/>
      <c r="EZ224" s="77"/>
      <c r="FA224" s="77"/>
      <c r="FB224" s="77"/>
      <c r="FC224" s="77"/>
      <c r="FD224" s="77"/>
      <c r="FE224" s="77"/>
      <c r="FF224" s="77"/>
      <c r="FG224" s="77"/>
      <c r="FH224" s="77"/>
      <c r="FI224" s="77"/>
      <c r="FJ224" s="77"/>
      <c r="FK224" s="77"/>
      <c r="FL224" s="77"/>
      <c r="FM224" s="77"/>
      <c r="FN224" s="77"/>
      <c r="FO224" s="77"/>
      <c r="FP224" s="77"/>
      <c r="FQ224" s="77"/>
      <c r="FR224" s="77"/>
      <c r="FS224" s="77"/>
      <c r="FT224" s="77"/>
      <c r="FU224" s="77"/>
      <c r="FV224" s="77"/>
      <c r="FW224" s="77"/>
      <c r="FX224" s="77"/>
      <c r="FY224" s="77"/>
      <c r="FZ224" s="77"/>
      <c r="GA224" s="77"/>
      <c r="GB224" s="77"/>
      <c r="GC224" s="77"/>
      <c r="GD224" s="77"/>
      <c r="GE224" s="77"/>
      <c r="GF224" s="77"/>
      <c r="GG224" s="77"/>
      <c r="GH224" s="77"/>
      <c r="GI224" s="77"/>
      <c r="GJ224" s="77"/>
      <c r="GK224" s="77"/>
      <c r="GL224" s="77"/>
      <c r="GM224" s="77"/>
    </row>
    <row r="225" spans="1:13" ht="14.45" customHeight="1">
      <c r="A225" s="38"/>
      <c r="B225" s="39" t="s">
        <v>352</v>
      </c>
      <c r="C225" s="40"/>
      <c r="D225" s="40"/>
      <c r="E225" s="41"/>
      <c r="F225" s="42"/>
      <c r="G225" s="42"/>
      <c r="H225" s="42"/>
      <c r="I225" s="40"/>
      <c r="J225" s="40"/>
      <c r="K225" s="44"/>
      <c r="L225" s="44"/>
      <c r="M225" s="72"/>
    </row>
    <row r="226" spans="1:13" ht="14.45" customHeight="1">
      <c r="A226" s="25"/>
      <c r="B226" s="26" t="s">
        <v>353</v>
      </c>
      <c r="C226" s="23"/>
      <c r="D226" s="23"/>
      <c r="E226" s="27"/>
      <c r="F226" s="28"/>
      <c r="G226" s="28"/>
      <c r="H226" s="27"/>
      <c r="I226" s="23"/>
      <c r="J226" s="23"/>
      <c r="K226" s="21"/>
      <c r="L226" s="21"/>
      <c r="M226" s="69"/>
    </row>
    <row r="227" spans="1:13" ht="23.1" customHeight="1">
      <c r="B227" s="2" t="e" vm="181">
        <v>#VALUE!</v>
      </c>
      <c r="C227" s="3">
        <v>88295</v>
      </c>
      <c r="D227" s="4" t="s">
        <v>354</v>
      </c>
      <c r="E227" s="5">
        <v>6</v>
      </c>
      <c r="F227" s="6">
        <f>4.8*6</f>
        <v>28.799999999999997</v>
      </c>
      <c r="G227" s="6">
        <f t="shared" si="21"/>
        <v>27.169811320754715</v>
      </c>
      <c r="H227" s="7">
        <v>0.06</v>
      </c>
      <c r="I227" s="8"/>
      <c r="J227" s="12">
        <f t="shared" ref="J227:J262" si="27">I227*G227</f>
        <v>0</v>
      </c>
      <c r="K227" s="12">
        <f t="shared" si="23"/>
        <v>0</v>
      </c>
      <c r="L227" s="12" t="s">
        <v>59</v>
      </c>
      <c r="M227" s="70" t="s">
        <v>165</v>
      </c>
    </row>
    <row r="228" spans="1:13" ht="23.1" customHeight="1">
      <c r="B228" s="2" t="e" vm="182">
        <v>#VALUE!</v>
      </c>
      <c r="C228" s="3" t="s">
        <v>355</v>
      </c>
      <c r="D228" s="4" t="s">
        <v>356</v>
      </c>
      <c r="E228" s="5">
        <v>6</v>
      </c>
      <c r="F228" s="6">
        <v>12</v>
      </c>
      <c r="G228" s="6">
        <f t="shared" si="21"/>
        <v>11.320754716981131</v>
      </c>
      <c r="H228" s="7">
        <v>0.06</v>
      </c>
      <c r="I228" s="8"/>
      <c r="J228" s="12">
        <f t="shared" si="27"/>
        <v>0</v>
      </c>
      <c r="K228" s="12">
        <f t="shared" si="23"/>
        <v>0</v>
      </c>
      <c r="L228" s="12" t="s">
        <v>59</v>
      </c>
      <c r="M228" s="70" t="s">
        <v>283</v>
      </c>
    </row>
    <row r="229" spans="1:13" ht="23.1" customHeight="1">
      <c r="B229" s="2" t="e" vm="183">
        <v>#VALUE!</v>
      </c>
      <c r="C229" s="3" t="s">
        <v>357</v>
      </c>
      <c r="D229" s="4" t="s">
        <v>358</v>
      </c>
      <c r="E229" s="5">
        <v>6</v>
      </c>
      <c r="F229" s="6">
        <f>2.2*6</f>
        <v>13.200000000000001</v>
      </c>
      <c r="G229" s="6">
        <f t="shared" si="21"/>
        <v>12.452830188679245</v>
      </c>
      <c r="H229" s="7">
        <v>0.06</v>
      </c>
      <c r="I229" s="8"/>
      <c r="J229" s="12">
        <f t="shared" si="27"/>
        <v>0</v>
      </c>
      <c r="K229" s="12">
        <f t="shared" si="23"/>
        <v>0</v>
      </c>
      <c r="L229" s="12" t="s">
        <v>59</v>
      </c>
      <c r="M229" s="70" t="s">
        <v>283</v>
      </c>
    </row>
    <row r="230" spans="1:13" ht="23.1" customHeight="1">
      <c r="B230" s="2" t="e" vm="184">
        <v>#VALUE!</v>
      </c>
      <c r="C230" s="3" t="s">
        <v>359</v>
      </c>
      <c r="D230" s="4" t="s">
        <v>360</v>
      </c>
      <c r="E230" s="5">
        <v>6</v>
      </c>
      <c r="F230" s="6">
        <f>2.85*6</f>
        <v>17.100000000000001</v>
      </c>
      <c r="G230" s="6">
        <f t="shared" si="21"/>
        <v>16.132075471698112</v>
      </c>
      <c r="H230" s="7">
        <v>0.06</v>
      </c>
      <c r="I230" s="8"/>
      <c r="J230" s="12">
        <f t="shared" si="27"/>
        <v>0</v>
      </c>
      <c r="K230" s="12">
        <f t="shared" si="23"/>
        <v>0</v>
      </c>
      <c r="L230" s="12" t="s">
        <v>59</v>
      </c>
      <c r="M230" s="70" t="s">
        <v>283</v>
      </c>
    </row>
    <row r="231" spans="1:13" ht="23.1" customHeight="1">
      <c r="B231" s="2" t="e" vm="185">
        <v>#VALUE!</v>
      </c>
      <c r="C231" s="3">
        <v>28311</v>
      </c>
      <c r="D231" s="4" t="s">
        <v>361</v>
      </c>
      <c r="E231" s="5">
        <v>10</v>
      </c>
      <c r="F231" s="6">
        <v>57.7</v>
      </c>
      <c r="G231" s="6">
        <f t="shared" si="21"/>
        <v>54.433962264150942</v>
      </c>
      <c r="H231" s="7">
        <v>0.06</v>
      </c>
      <c r="I231" s="8"/>
      <c r="J231" s="12">
        <f t="shared" si="27"/>
        <v>0</v>
      </c>
      <c r="K231" s="12">
        <f t="shared" si="23"/>
        <v>0</v>
      </c>
      <c r="L231" s="12" t="s">
        <v>17</v>
      </c>
      <c r="M231" s="70" t="s">
        <v>283</v>
      </c>
    </row>
    <row r="232" spans="1:13" ht="23.1" customHeight="1">
      <c r="B232" s="2" t="e" vm="186">
        <v>#VALUE!</v>
      </c>
      <c r="C232" s="3">
        <v>28312</v>
      </c>
      <c r="D232" s="4" t="s">
        <v>362</v>
      </c>
      <c r="E232" s="5">
        <v>10</v>
      </c>
      <c r="F232" s="6">
        <v>42.5</v>
      </c>
      <c r="G232" s="6">
        <f t="shared" si="21"/>
        <v>40.094339622641506</v>
      </c>
      <c r="H232" s="7">
        <v>0.06</v>
      </c>
      <c r="I232" s="8"/>
      <c r="J232" s="12">
        <f t="shared" si="27"/>
        <v>0</v>
      </c>
      <c r="K232" s="12">
        <f t="shared" si="23"/>
        <v>0</v>
      </c>
      <c r="L232" s="12" t="s">
        <v>17</v>
      </c>
      <c r="M232" s="70" t="s">
        <v>283</v>
      </c>
    </row>
    <row r="233" spans="1:13" ht="14.45" customHeight="1">
      <c r="A233" s="25"/>
      <c r="B233" s="26" t="s">
        <v>363</v>
      </c>
      <c r="C233" s="23"/>
      <c r="D233" s="23"/>
      <c r="E233" s="27"/>
      <c r="F233" s="28"/>
      <c r="G233" s="28"/>
      <c r="H233" s="27"/>
      <c r="I233" s="23"/>
      <c r="J233" s="23"/>
      <c r="K233" s="21"/>
      <c r="L233" s="21"/>
      <c r="M233" s="69"/>
    </row>
    <row r="234" spans="1:13" ht="23.1" customHeight="1">
      <c r="B234" s="2" t="e" vm="187">
        <v>#VALUE!</v>
      </c>
      <c r="C234" s="3">
        <v>27993</v>
      </c>
      <c r="D234" s="4" t="s">
        <v>364</v>
      </c>
      <c r="E234" s="5">
        <v>6</v>
      </c>
      <c r="F234" s="6">
        <v>30</v>
      </c>
      <c r="G234" s="6">
        <f t="shared" si="21"/>
        <v>28.30188679245283</v>
      </c>
      <c r="H234" s="7">
        <v>0.06</v>
      </c>
      <c r="I234" s="8"/>
      <c r="J234" s="12">
        <f t="shared" si="27"/>
        <v>0</v>
      </c>
      <c r="K234" s="12">
        <f t="shared" si="23"/>
        <v>0</v>
      </c>
      <c r="L234" s="12" t="s">
        <v>17</v>
      </c>
      <c r="M234" s="70" t="s">
        <v>365</v>
      </c>
    </row>
    <row r="235" spans="1:13" ht="23.1" customHeight="1">
      <c r="B235" s="2" t="e" vm="188">
        <v>#VALUE!</v>
      </c>
      <c r="C235" s="3">
        <v>27992</v>
      </c>
      <c r="D235" s="4" t="s">
        <v>366</v>
      </c>
      <c r="E235" s="5">
        <v>6</v>
      </c>
      <c r="F235" s="6">
        <v>35.400000000000006</v>
      </c>
      <c r="G235" s="6">
        <f t="shared" si="21"/>
        <v>33.39622641509434</v>
      </c>
      <c r="H235" s="7">
        <v>0.06</v>
      </c>
      <c r="I235" s="8"/>
      <c r="J235" s="12">
        <f t="shared" si="27"/>
        <v>0</v>
      </c>
      <c r="K235" s="12">
        <f t="shared" si="23"/>
        <v>0</v>
      </c>
      <c r="L235" s="12" t="s">
        <v>17</v>
      </c>
      <c r="M235" s="70" t="s">
        <v>367</v>
      </c>
    </row>
    <row r="236" spans="1:13" ht="23.1" customHeight="1">
      <c r="B236" s="2" t="e" vm="189">
        <v>#VALUE!</v>
      </c>
      <c r="C236" s="3">
        <v>27994</v>
      </c>
      <c r="D236" s="4" t="s">
        <v>368</v>
      </c>
      <c r="E236" s="5">
        <v>6</v>
      </c>
      <c r="F236" s="6">
        <v>31.200000000000003</v>
      </c>
      <c r="G236" s="6">
        <f t="shared" si="21"/>
        <v>29.433962264150946</v>
      </c>
      <c r="H236" s="7">
        <v>0.06</v>
      </c>
      <c r="I236" s="8"/>
      <c r="J236" s="12">
        <f t="shared" si="27"/>
        <v>0</v>
      </c>
      <c r="K236" s="12">
        <f t="shared" si="23"/>
        <v>0</v>
      </c>
      <c r="L236" s="12" t="s">
        <v>17</v>
      </c>
      <c r="M236" s="70" t="s">
        <v>365</v>
      </c>
    </row>
    <row r="237" spans="1:13" ht="23.1" customHeight="1">
      <c r="B237" s="2" t="e" vm="190">
        <v>#VALUE!</v>
      </c>
      <c r="C237" s="3">
        <v>27527</v>
      </c>
      <c r="D237" s="4" t="s">
        <v>369</v>
      </c>
      <c r="E237" s="5">
        <v>12</v>
      </c>
      <c r="F237" s="6">
        <v>18</v>
      </c>
      <c r="G237" s="6">
        <f t="shared" si="21"/>
        <v>16.981132075471699</v>
      </c>
      <c r="H237" s="7">
        <v>0.06</v>
      </c>
      <c r="I237" s="8"/>
      <c r="J237" s="12">
        <f t="shared" si="27"/>
        <v>0</v>
      </c>
      <c r="K237" s="12">
        <f t="shared" si="23"/>
        <v>0</v>
      </c>
      <c r="L237" s="12" t="s">
        <v>17</v>
      </c>
      <c r="M237" s="70" t="s">
        <v>370</v>
      </c>
    </row>
    <row r="238" spans="1:13" ht="23.1" customHeight="1">
      <c r="B238" s="2" t="e" vm="191">
        <v>#VALUE!</v>
      </c>
      <c r="C238" s="3">
        <v>27523</v>
      </c>
      <c r="D238" s="4" t="s">
        <v>371</v>
      </c>
      <c r="E238" s="5">
        <v>6</v>
      </c>
      <c r="F238" s="6">
        <v>12.899999999999999</v>
      </c>
      <c r="G238" s="6">
        <f t="shared" si="21"/>
        <v>12.169811320754715</v>
      </c>
      <c r="H238" s="7">
        <v>0.06</v>
      </c>
      <c r="I238" s="8"/>
      <c r="J238" s="12">
        <f t="shared" si="27"/>
        <v>0</v>
      </c>
      <c r="K238" s="12">
        <f t="shared" si="23"/>
        <v>0</v>
      </c>
      <c r="L238" s="12" t="s">
        <v>17</v>
      </c>
      <c r="M238" s="70" t="s">
        <v>283</v>
      </c>
    </row>
    <row r="239" spans="1:13" ht="23.1" customHeight="1">
      <c r="B239" s="2" t="e" vm="192">
        <v>#VALUE!</v>
      </c>
      <c r="C239" s="3">
        <v>27524</v>
      </c>
      <c r="D239" s="4" t="s">
        <v>372</v>
      </c>
      <c r="E239" s="5">
        <v>6</v>
      </c>
      <c r="F239" s="6">
        <v>17.700000000000003</v>
      </c>
      <c r="G239" s="6">
        <f t="shared" si="21"/>
        <v>16.69811320754717</v>
      </c>
      <c r="H239" s="7">
        <v>0.06</v>
      </c>
      <c r="I239" s="8"/>
      <c r="J239" s="12">
        <f t="shared" si="27"/>
        <v>0</v>
      </c>
      <c r="K239" s="12">
        <f t="shared" si="23"/>
        <v>0</v>
      </c>
      <c r="L239" s="12" t="s">
        <v>17</v>
      </c>
      <c r="M239" s="70" t="s">
        <v>283</v>
      </c>
    </row>
    <row r="240" spans="1:13" ht="23.1" customHeight="1">
      <c r="B240" s="2" t="e" vm="193">
        <v>#VALUE!</v>
      </c>
      <c r="C240" s="3">
        <v>28810</v>
      </c>
      <c r="D240" s="4" t="s">
        <v>373</v>
      </c>
      <c r="E240" s="5">
        <v>12</v>
      </c>
      <c r="F240" s="6">
        <v>43.8</v>
      </c>
      <c r="G240" s="6">
        <f t="shared" si="21"/>
        <v>41.320754716981128</v>
      </c>
      <c r="H240" s="7">
        <v>0.06</v>
      </c>
      <c r="I240" s="8"/>
      <c r="J240" s="12">
        <f t="shared" si="27"/>
        <v>0</v>
      </c>
      <c r="K240" s="12">
        <f t="shared" si="23"/>
        <v>0</v>
      </c>
      <c r="L240" s="12" t="s">
        <v>17</v>
      </c>
      <c r="M240" s="70" t="s">
        <v>76</v>
      </c>
    </row>
    <row r="241" spans="1:13" ht="23.1" customHeight="1">
      <c r="B241" s="2" t="e" vm="194">
        <v>#VALUE!</v>
      </c>
      <c r="C241" s="3" t="s">
        <v>374</v>
      </c>
      <c r="D241" s="4" t="s">
        <v>375</v>
      </c>
      <c r="E241" s="5">
        <v>6</v>
      </c>
      <c r="F241" s="6">
        <v>99</v>
      </c>
      <c r="G241" s="6">
        <f t="shared" si="21"/>
        <v>93.396226415094333</v>
      </c>
      <c r="H241" s="7">
        <v>0.06</v>
      </c>
      <c r="I241" s="8"/>
      <c r="J241" s="12">
        <f t="shared" si="27"/>
        <v>0</v>
      </c>
      <c r="K241" s="12">
        <f t="shared" si="23"/>
        <v>0</v>
      </c>
      <c r="L241" s="12" t="s">
        <v>17</v>
      </c>
      <c r="M241" s="70" t="s">
        <v>376</v>
      </c>
    </row>
    <row r="242" spans="1:13" ht="23.1" customHeight="1">
      <c r="B242" s="2" t="e" vm="195">
        <v>#VALUE!</v>
      </c>
      <c r="C242" s="3">
        <v>88427</v>
      </c>
      <c r="D242" s="4" t="s">
        <v>377</v>
      </c>
      <c r="E242" s="5">
        <v>6</v>
      </c>
      <c r="F242" s="6">
        <f>3.95*6</f>
        <v>23.700000000000003</v>
      </c>
      <c r="G242" s="6">
        <f t="shared" si="21"/>
        <v>22.358490566037737</v>
      </c>
      <c r="H242" s="7">
        <v>0.06</v>
      </c>
      <c r="I242" s="8"/>
      <c r="J242" s="12">
        <f>I242*G242</f>
        <v>0</v>
      </c>
      <c r="K242" s="12">
        <f>F242*I242</f>
        <v>0</v>
      </c>
      <c r="L242" s="12" t="s">
        <v>59</v>
      </c>
      <c r="M242" s="70" t="s">
        <v>165</v>
      </c>
    </row>
    <row r="243" spans="1:13" ht="23.1" customHeight="1">
      <c r="B243" s="2" t="e" vm="196">
        <v>#VALUE!</v>
      </c>
      <c r="C243" s="3">
        <v>26402</v>
      </c>
      <c r="D243" s="4" t="s">
        <v>378</v>
      </c>
      <c r="E243" s="5">
        <v>6</v>
      </c>
      <c r="F243" s="6">
        <v>27.299999999999997</v>
      </c>
      <c r="G243" s="6">
        <f t="shared" si="21"/>
        <v>25.75471698113207</v>
      </c>
      <c r="H243" s="7">
        <v>0.06</v>
      </c>
      <c r="I243" s="8"/>
      <c r="J243" s="12">
        <f>I243*G243</f>
        <v>0</v>
      </c>
      <c r="K243" s="12">
        <f>F243*I243</f>
        <v>0</v>
      </c>
      <c r="L243" s="12" t="s">
        <v>17</v>
      </c>
      <c r="M243" s="70" t="s">
        <v>379</v>
      </c>
    </row>
    <row r="244" spans="1:13" ht="14.45" customHeight="1">
      <c r="A244" s="25"/>
      <c r="B244" s="26" t="s">
        <v>380</v>
      </c>
      <c r="C244" s="23"/>
      <c r="D244" s="23"/>
      <c r="E244" s="27"/>
      <c r="F244" s="28"/>
      <c r="G244" s="28"/>
      <c r="H244" s="27"/>
      <c r="I244" s="23"/>
      <c r="J244" s="23"/>
      <c r="K244" s="21"/>
      <c r="L244" s="21"/>
      <c r="M244" s="69"/>
    </row>
    <row r="245" spans="1:13" ht="23.1" customHeight="1">
      <c r="B245" s="2" t="e" vm="197">
        <v>#VALUE!</v>
      </c>
      <c r="C245" s="3">
        <v>28807</v>
      </c>
      <c r="D245" s="4" t="s">
        <v>381</v>
      </c>
      <c r="E245" s="5">
        <v>10</v>
      </c>
      <c r="F245" s="6">
        <v>28.5</v>
      </c>
      <c r="G245" s="6">
        <f t="shared" si="21"/>
        <v>26.886792452830186</v>
      </c>
      <c r="H245" s="11">
        <v>0.06</v>
      </c>
      <c r="I245" s="8"/>
      <c r="J245" s="12">
        <f t="shared" si="27"/>
        <v>0</v>
      </c>
      <c r="K245" s="12">
        <f t="shared" si="23"/>
        <v>0</v>
      </c>
      <c r="L245" s="12" t="s">
        <v>17</v>
      </c>
      <c r="M245" s="70" t="s">
        <v>76</v>
      </c>
    </row>
    <row r="246" spans="1:13" ht="23.1" customHeight="1">
      <c r="B246" s="2" t="e" vm="198">
        <v>#VALUE!</v>
      </c>
      <c r="C246" s="3">
        <v>28801</v>
      </c>
      <c r="D246" s="4" t="s">
        <v>382</v>
      </c>
      <c r="E246" s="5">
        <v>12</v>
      </c>
      <c r="F246" s="6">
        <v>34.799999999999997</v>
      </c>
      <c r="G246" s="6">
        <f t="shared" si="21"/>
        <v>32.830188679245282</v>
      </c>
      <c r="H246" s="7">
        <v>0.06</v>
      </c>
      <c r="I246" s="8"/>
      <c r="J246" s="12">
        <f t="shared" si="27"/>
        <v>0</v>
      </c>
      <c r="K246" s="12">
        <f t="shared" si="23"/>
        <v>0</v>
      </c>
      <c r="L246" s="12" t="s">
        <v>17</v>
      </c>
      <c r="M246" s="70" t="s">
        <v>76</v>
      </c>
    </row>
    <row r="247" spans="1:13" ht="23.1" customHeight="1">
      <c r="B247" s="2" t="e" vm="199">
        <v>#VALUE!</v>
      </c>
      <c r="C247" s="3">
        <v>28805</v>
      </c>
      <c r="D247" s="4" t="s">
        <v>383</v>
      </c>
      <c r="E247" s="5">
        <v>20</v>
      </c>
      <c r="F247" s="6">
        <v>54</v>
      </c>
      <c r="G247" s="6">
        <f t="shared" si="21"/>
        <v>50.943396226415089</v>
      </c>
      <c r="H247" s="7">
        <v>0.06</v>
      </c>
      <c r="I247" s="8"/>
      <c r="J247" s="12">
        <f t="shared" si="27"/>
        <v>0</v>
      </c>
      <c r="K247" s="12">
        <f t="shared" si="23"/>
        <v>0</v>
      </c>
      <c r="L247" s="12" t="s">
        <v>17</v>
      </c>
      <c r="M247" s="70" t="s">
        <v>76</v>
      </c>
    </row>
    <row r="248" spans="1:13" ht="23.1" customHeight="1">
      <c r="B248" s="2" t="e" vm="200">
        <v>#VALUE!</v>
      </c>
      <c r="C248" s="3">
        <v>28806</v>
      </c>
      <c r="D248" s="4" t="s">
        <v>384</v>
      </c>
      <c r="E248" s="5">
        <v>20</v>
      </c>
      <c r="F248" s="6">
        <v>52</v>
      </c>
      <c r="G248" s="6">
        <f t="shared" si="21"/>
        <v>49.056603773584904</v>
      </c>
      <c r="H248" s="7">
        <v>0.06</v>
      </c>
      <c r="I248" s="8"/>
      <c r="J248" s="12">
        <f t="shared" si="27"/>
        <v>0</v>
      </c>
      <c r="K248" s="12">
        <f t="shared" si="23"/>
        <v>0</v>
      </c>
      <c r="L248" s="12" t="s">
        <v>17</v>
      </c>
      <c r="M248" s="70" t="s">
        <v>76</v>
      </c>
    </row>
    <row r="249" spans="1:13" ht="23.1" customHeight="1">
      <c r="B249" s="2" t="e" vm="201">
        <v>#VALUE!</v>
      </c>
      <c r="C249" s="3">
        <v>27207</v>
      </c>
      <c r="D249" s="4" t="s">
        <v>385</v>
      </c>
      <c r="E249" s="5">
        <v>3</v>
      </c>
      <c r="F249" s="6">
        <v>9.75</v>
      </c>
      <c r="G249" s="6">
        <f t="shared" si="21"/>
        <v>9.1981132075471699</v>
      </c>
      <c r="H249" s="7">
        <v>0.06</v>
      </c>
      <c r="I249" s="8"/>
      <c r="J249" s="12">
        <f t="shared" si="27"/>
        <v>0</v>
      </c>
      <c r="K249" s="12">
        <f t="shared" si="23"/>
        <v>0</v>
      </c>
      <c r="L249" s="12" t="s">
        <v>17</v>
      </c>
      <c r="M249" s="70" t="s">
        <v>386</v>
      </c>
    </row>
    <row r="250" spans="1:13" ht="23.1" customHeight="1">
      <c r="B250" s="2" t="e" vm="202">
        <v>#VALUE!</v>
      </c>
      <c r="C250" s="3">
        <v>27206</v>
      </c>
      <c r="D250" s="4" t="s">
        <v>387</v>
      </c>
      <c r="E250" s="5">
        <v>3</v>
      </c>
      <c r="F250" s="6">
        <v>9.8999999999999986</v>
      </c>
      <c r="G250" s="6">
        <f t="shared" si="21"/>
        <v>9.3396226415094326</v>
      </c>
      <c r="H250" s="7">
        <v>0.06</v>
      </c>
      <c r="I250" s="8"/>
      <c r="J250" s="12">
        <f t="shared" si="27"/>
        <v>0</v>
      </c>
      <c r="K250" s="12">
        <f t="shared" si="23"/>
        <v>0</v>
      </c>
      <c r="L250" s="12" t="s">
        <v>17</v>
      </c>
      <c r="M250" s="70" t="s">
        <v>386</v>
      </c>
    </row>
    <row r="251" spans="1:13" ht="23.1" customHeight="1">
      <c r="C251" s="3">
        <v>27111</v>
      </c>
      <c r="D251" s="4" t="s">
        <v>388</v>
      </c>
      <c r="E251" s="5">
        <v>10</v>
      </c>
      <c r="F251" s="6">
        <v>42.5</v>
      </c>
      <c r="G251" s="6">
        <f t="shared" si="21"/>
        <v>40.094339622641506</v>
      </c>
      <c r="H251" s="7">
        <v>0.06</v>
      </c>
      <c r="I251" s="8"/>
      <c r="J251" s="12">
        <f t="shared" si="27"/>
        <v>0</v>
      </c>
      <c r="K251" s="12">
        <f t="shared" si="23"/>
        <v>0</v>
      </c>
      <c r="L251" s="12" t="s">
        <v>17</v>
      </c>
      <c r="M251" s="70" t="s">
        <v>287</v>
      </c>
    </row>
    <row r="252" spans="1:13" ht="23.1" customHeight="1">
      <c r="B252" s="2" t="e" vm="203">
        <v>#VALUE!</v>
      </c>
      <c r="C252" s="3">
        <v>27109</v>
      </c>
      <c r="D252" s="4" t="s">
        <v>389</v>
      </c>
      <c r="E252" s="5">
        <v>10</v>
      </c>
      <c r="F252" s="6">
        <v>41</v>
      </c>
      <c r="G252" s="6">
        <f t="shared" si="21"/>
        <v>38.679245283018865</v>
      </c>
      <c r="H252" s="7">
        <v>0.06</v>
      </c>
      <c r="I252" s="8"/>
      <c r="J252" s="12">
        <f t="shared" si="27"/>
        <v>0</v>
      </c>
      <c r="K252" s="12">
        <f t="shared" si="23"/>
        <v>0</v>
      </c>
      <c r="L252" s="12" t="s">
        <v>17</v>
      </c>
      <c r="M252" s="70" t="s">
        <v>390</v>
      </c>
    </row>
    <row r="253" spans="1:13" ht="23.1" customHeight="1">
      <c r="B253" s="2" t="e" vm="204">
        <v>#VALUE!</v>
      </c>
      <c r="C253" s="3">
        <v>27119</v>
      </c>
      <c r="D253" s="4" t="s">
        <v>391</v>
      </c>
      <c r="E253" s="5">
        <v>10</v>
      </c>
      <c r="F253" s="6">
        <v>40</v>
      </c>
      <c r="G253" s="6">
        <f t="shared" si="21"/>
        <v>37.735849056603769</v>
      </c>
      <c r="H253" s="7">
        <v>0.06</v>
      </c>
      <c r="I253" s="8"/>
      <c r="J253" s="12">
        <f t="shared" si="27"/>
        <v>0</v>
      </c>
      <c r="K253" s="12">
        <f t="shared" si="23"/>
        <v>0</v>
      </c>
      <c r="L253" s="12" t="s">
        <v>17</v>
      </c>
      <c r="M253" s="70" t="s">
        <v>287</v>
      </c>
    </row>
    <row r="254" spans="1:13" ht="23.1" customHeight="1">
      <c r="B254" s="2" t="e" vm="205">
        <v>#VALUE!</v>
      </c>
      <c r="C254" s="3">
        <v>27100</v>
      </c>
      <c r="D254" s="4" t="s">
        <v>392</v>
      </c>
      <c r="E254" s="5">
        <v>12</v>
      </c>
      <c r="F254" s="6">
        <v>77.400000000000006</v>
      </c>
      <c r="G254" s="6">
        <f t="shared" si="21"/>
        <v>73.018867924528308</v>
      </c>
      <c r="H254" s="7">
        <v>0.06</v>
      </c>
      <c r="I254" s="8"/>
      <c r="J254" s="12">
        <f t="shared" si="27"/>
        <v>0</v>
      </c>
      <c r="K254" s="12">
        <f t="shared" si="23"/>
        <v>0</v>
      </c>
      <c r="L254" s="12" t="s">
        <v>17</v>
      </c>
      <c r="M254" s="70" t="s">
        <v>386</v>
      </c>
    </row>
    <row r="255" spans="1:13" ht="23.1" customHeight="1">
      <c r="B255" s="2" t="e" vm="206">
        <v>#VALUE!</v>
      </c>
      <c r="C255" s="3">
        <v>27101</v>
      </c>
      <c r="D255" s="4" t="s">
        <v>393</v>
      </c>
      <c r="E255" s="5">
        <v>12</v>
      </c>
      <c r="F255" s="6">
        <v>67.199999999999989</v>
      </c>
      <c r="G255" s="6">
        <f t="shared" si="21"/>
        <v>63.396226415094326</v>
      </c>
      <c r="H255" s="7">
        <v>0.06</v>
      </c>
      <c r="I255" s="8"/>
      <c r="J255" s="12">
        <f t="shared" si="27"/>
        <v>0</v>
      </c>
      <c r="K255" s="12">
        <f t="shared" si="23"/>
        <v>0</v>
      </c>
      <c r="L255" s="12" t="s">
        <v>17</v>
      </c>
      <c r="M255" s="70" t="s">
        <v>386</v>
      </c>
    </row>
    <row r="256" spans="1:13" ht="23.1" customHeight="1">
      <c r="B256" s="2" t="e" vm="207">
        <v>#VALUE!</v>
      </c>
      <c r="C256" s="3">
        <v>17105</v>
      </c>
      <c r="D256" s="4" t="s">
        <v>394</v>
      </c>
      <c r="E256" s="5">
        <v>1</v>
      </c>
      <c r="F256" s="6">
        <v>32</v>
      </c>
      <c r="G256" s="6">
        <f t="shared" si="21"/>
        <v>30.188679245283016</v>
      </c>
      <c r="H256" s="11">
        <v>0.06</v>
      </c>
      <c r="I256" s="8"/>
      <c r="J256" s="12">
        <f t="shared" si="27"/>
        <v>0</v>
      </c>
      <c r="K256" s="12">
        <f t="shared" si="23"/>
        <v>0</v>
      </c>
      <c r="L256" s="12" t="s">
        <v>17</v>
      </c>
      <c r="M256" s="70" t="s">
        <v>386</v>
      </c>
    </row>
    <row r="257" spans="1:195" ht="23.1" customHeight="1">
      <c r="B257" s="2" t="e" vm="208">
        <v>#VALUE!</v>
      </c>
      <c r="C257" s="3">
        <v>27015</v>
      </c>
      <c r="D257" s="4" t="s">
        <v>395</v>
      </c>
      <c r="E257" s="5">
        <v>12</v>
      </c>
      <c r="F257" s="6">
        <v>56.400000000000006</v>
      </c>
      <c r="G257" s="6">
        <f t="shared" si="21"/>
        <v>53.20754716981132</v>
      </c>
      <c r="H257" s="7">
        <v>0.06</v>
      </c>
      <c r="I257" s="8"/>
      <c r="J257" s="12">
        <f t="shared" si="27"/>
        <v>0</v>
      </c>
      <c r="K257" s="12">
        <f t="shared" si="23"/>
        <v>0</v>
      </c>
      <c r="L257" s="12" t="s">
        <v>17</v>
      </c>
      <c r="M257" s="70" t="s">
        <v>396</v>
      </c>
    </row>
    <row r="258" spans="1:195" ht="23.1" customHeight="1">
      <c r="B258" s="2" t="e" vm="209">
        <v>#VALUE!</v>
      </c>
      <c r="C258" s="3">
        <v>27016</v>
      </c>
      <c r="D258" s="4" t="s">
        <v>397</v>
      </c>
      <c r="E258" s="5">
        <v>12</v>
      </c>
      <c r="F258" s="6">
        <v>57.599999999999994</v>
      </c>
      <c r="G258" s="6">
        <f t="shared" si="21"/>
        <v>54.339622641509429</v>
      </c>
      <c r="H258" s="7">
        <v>0.06</v>
      </c>
      <c r="I258" s="8"/>
      <c r="J258" s="12">
        <f t="shared" si="27"/>
        <v>0</v>
      </c>
      <c r="K258" s="12">
        <f t="shared" si="23"/>
        <v>0</v>
      </c>
      <c r="L258" s="12" t="s">
        <v>17</v>
      </c>
      <c r="M258" s="70" t="s">
        <v>396</v>
      </c>
    </row>
    <row r="259" spans="1:195" ht="23.1" customHeight="1">
      <c r="B259" s="2" t="e" vm="210">
        <v>#VALUE!</v>
      </c>
      <c r="C259" s="3">
        <v>27055</v>
      </c>
      <c r="D259" s="4" t="s">
        <v>398</v>
      </c>
      <c r="E259" s="5">
        <v>12</v>
      </c>
      <c r="F259" s="6">
        <v>80.400000000000006</v>
      </c>
      <c r="G259" s="6">
        <f t="shared" si="21"/>
        <v>75.84905660377359</v>
      </c>
      <c r="H259" s="7">
        <v>0.06</v>
      </c>
      <c r="I259" s="8"/>
      <c r="J259" s="12">
        <f t="shared" si="27"/>
        <v>0</v>
      </c>
      <c r="K259" s="12">
        <f t="shared" si="23"/>
        <v>0</v>
      </c>
      <c r="L259" s="12" t="s">
        <v>17</v>
      </c>
      <c r="M259" s="70" t="s">
        <v>376</v>
      </c>
    </row>
    <row r="260" spans="1:195" ht="23.1" customHeight="1">
      <c r="B260" s="2" t="e" vm="211">
        <v>#VALUE!</v>
      </c>
      <c r="C260" s="3">
        <v>90099</v>
      </c>
      <c r="D260" s="4" t="s">
        <v>399</v>
      </c>
      <c r="E260" s="5">
        <v>6</v>
      </c>
      <c r="F260" s="6">
        <f>5.7*E260</f>
        <v>34.200000000000003</v>
      </c>
      <c r="G260" s="6">
        <f t="shared" si="21"/>
        <v>32.264150943396224</v>
      </c>
      <c r="H260" s="7">
        <v>0.06</v>
      </c>
      <c r="I260" s="8"/>
      <c r="J260" s="12">
        <f t="shared" si="27"/>
        <v>0</v>
      </c>
      <c r="K260" s="12">
        <f t="shared" si="23"/>
        <v>0</v>
      </c>
      <c r="L260" s="12" t="s">
        <v>59</v>
      </c>
      <c r="M260" s="70" t="s">
        <v>83</v>
      </c>
    </row>
    <row r="261" spans="1:195" ht="23.1" customHeight="1">
      <c r="B261" s="2" t="e" vm="212">
        <v>#VALUE!</v>
      </c>
      <c r="C261" s="3">
        <v>89010</v>
      </c>
      <c r="D261" s="4" t="s">
        <v>400</v>
      </c>
      <c r="E261" s="5">
        <v>5</v>
      </c>
      <c r="F261" s="6">
        <f>8.2*E261</f>
        <v>41</v>
      </c>
      <c r="G261" s="6">
        <f t="shared" si="21"/>
        <v>38.679245283018865</v>
      </c>
      <c r="H261" s="7">
        <v>0.06</v>
      </c>
      <c r="I261" s="8"/>
      <c r="J261" s="12">
        <f t="shared" si="27"/>
        <v>0</v>
      </c>
      <c r="K261" s="12">
        <f t="shared" si="23"/>
        <v>0</v>
      </c>
      <c r="L261" s="12" t="s">
        <v>59</v>
      </c>
      <c r="M261" s="70" t="s">
        <v>83</v>
      </c>
    </row>
    <row r="262" spans="1:195" ht="23.1" customHeight="1">
      <c r="B262" s="2" t="e" vm="213">
        <v>#VALUE!</v>
      </c>
      <c r="C262" s="3">
        <v>90105</v>
      </c>
      <c r="D262" s="4" t="s">
        <v>401</v>
      </c>
      <c r="E262" s="5">
        <v>5</v>
      </c>
      <c r="F262" s="6">
        <f>11.95*5</f>
        <v>59.75</v>
      </c>
      <c r="G262" s="6">
        <f t="shared" si="21"/>
        <v>56.367924528301884</v>
      </c>
      <c r="H262" s="7">
        <v>0.06</v>
      </c>
      <c r="I262" s="8"/>
      <c r="J262" s="12">
        <f t="shared" si="27"/>
        <v>0</v>
      </c>
      <c r="K262" s="12">
        <f t="shared" si="23"/>
        <v>0</v>
      </c>
      <c r="L262" s="12" t="s">
        <v>59</v>
      </c>
      <c r="M262" s="70" t="s">
        <v>83</v>
      </c>
    </row>
    <row r="263" spans="1:195" s="37" customFormat="1" ht="14.45" customHeight="1">
      <c r="A263" s="29"/>
      <c r="B263" s="30"/>
      <c r="C263" s="31"/>
      <c r="D263" s="32" t="s">
        <v>402</v>
      </c>
      <c r="E263" s="33"/>
      <c r="F263" s="34"/>
      <c r="G263" s="34"/>
      <c r="H263" s="33"/>
      <c r="I263" s="35">
        <f>SUM(I227:I232,I234:I243,I245:I262)</f>
        <v>0</v>
      </c>
      <c r="J263" s="36">
        <f>SUM(J227:J232,J234:J243,J245:J262)</f>
        <v>0</v>
      </c>
      <c r="K263" s="36">
        <f>SUM(K227:K232,K234:K243,K245:K262)</f>
        <v>0</v>
      </c>
      <c r="L263" s="36"/>
      <c r="M263" s="71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  <c r="AV263" s="77"/>
      <c r="AW263" s="77"/>
      <c r="AX263" s="77"/>
      <c r="AY263" s="77"/>
      <c r="AZ263" s="77"/>
      <c r="BA263" s="77"/>
      <c r="BB263" s="77"/>
      <c r="BC263" s="77"/>
      <c r="BD263" s="77"/>
      <c r="BE263" s="77"/>
      <c r="BF263" s="77"/>
      <c r="BG263" s="77"/>
      <c r="BH263" s="77"/>
      <c r="BI263" s="77"/>
      <c r="BJ263" s="77"/>
      <c r="BK263" s="77"/>
      <c r="BL263" s="77"/>
      <c r="BM263" s="77"/>
      <c r="BN263" s="77"/>
      <c r="BO263" s="77"/>
      <c r="BP263" s="77"/>
      <c r="BQ263" s="77"/>
      <c r="BR263" s="77"/>
      <c r="BS263" s="77"/>
      <c r="BT263" s="77"/>
      <c r="BU263" s="77"/>
      <c r="BV263" s="77"/>
      <c r="BW263" s="77"/>
      <c r="BX263" s="77"/>
      <c r="BY263" s="77"/>
      <c r="BZ263" s="77"/>
      <c r="CA263" s="77"/>
      <c r="CB263" s="77"/>
      <c r="CC263" s="77"/>
      <c r="CD263" s="77"/>
      <c r="CE263" s="77"/>
      <c r="CF263" s="77"/>
      <c r="CG263" s="77"/>
      <c r="CH263" s="77"/>
      <c r="CI263" s="77"/>
      <c r="CJ263" s="77"/>
      <c r="CK263" s="77"/>
      <c r="CL263" s="77"/>
      <c r="CM263" s="77"/>
      <c r="CN263" s="77"/>
      <c r="CO263" s="77"/>
      <c r="CP263" s="77"/>
      <c r="CQ263" s="77"/>
      <c r="CR263" s="77"/>
      <c r="CS263" s="77"/>
      <c r="CT263" s="77"/>
      <c r="CU263" s="77"/>
      <c r="CV263" s="77"/>
      <c r="CW263" s="77"/>
      <c r="CX263" s="77"/>
      <c r="CY263" s="77"/>
      <c r="CZ263" s="77"/>
      <c r="DA263" s="77"/>
      <c r="DB263" s="77"/>
      <c r="DC263" s="77"/>
      <c r="DD263" s="77"/>
      <c r="DE263" s="77"/>
      <c r="DF263" s="77"/>
      <c r="DG263" s="77"/>
      <c r="DH263" s="77"/>
      <c r="DI263" s="77"/>
      <c r="DJ263" s="77"/>
      <c r="DK263" s="77"/>
      <c r="DL263" s="77"/>
      <c r="DM263" s="77"/>
      <c r="DN263" s="77"/>
      <c r="DO263" s="77"/>
      <c r="DP263" s="77"/>
      <c r="DQ263" s="77"/>
      <c r="DR263" s="77"/>
      <c r="DS263" s="77"/>
      <c r="DT263" s="77"/>
      <c r="DU263" s="77"/>
      <c r="DV263" s="77"/>
      <c r="DW263" s="77"/>
      <c r="DX263" s="77"/>
      <c r="DY263" s="77"/>
      <c r="DZ263" s="77"/>
      <c r="EA263" s="77"/>
      <c r="EB263" s="77"/>
      <c r="EC263" s="77"/>
      <c r="ED263" s="77"/>
      <c r="EE263" s="77"/>
      <c r="EF263" s="77"/>
      <c r="EG263" s="77"/>
      <c r="EH263" s="77"/>
      <c r="EI263" s="77"/>
      <c r="EJ263" s="77"/>
      <c r="EK263" s="77"/>
      <c r="EL263" s="77"/>
      <c r="EM263" s="77"/>
      <c r="EN263" s="77"/>
      <c r="EO263" s="77"/>
      <c r="EP263" s="77"/>
      <c r="EQ263" s="77"/>
      <c r="ER263" s="77"/>
      <c r="ES263" s="77"/>
      <c r="ET263" s="77"/>
      <c r="EU263" s="77"/>
      <c r="EV263" s="77"/>
      <c r="EW263" s="77"/>
      <c r="EX263" s="77"/>
      <c r="EY263" s="77"/>
      <c r="EZ263" s="77"/>
      <c r="FA263" s="77"/>
      <c r="FB263" s="77"/>
      <c r="FC263" s="77"/>
      <c r="FD263" s="77"/>
      <c r="FE263" s="77"/>
      <c r="FF263" s="77"/>
      <c r="FG263" s="77"/>
      <c r="FH263" s="77"/>
      <c r="FI263" s="77"/>
      <c r="FJ263" s="77"/>
      <c r="FK263" s="77"/>
      <c r="FL263" s="77"/>
      <c r="FM263" s="77"/>
      <c r="FN263" s="77"/>
      <c r="FO263" s="77"/>
      <c r="FP263" s="77"/>
      <c r="FQ263" s="77"/>
      <c r="FR263" s="77"/>
      <c r="FS263" s="77"/>
      <c r="FT263" s="77"/>
      <c r="FU263" s="77"/>
      <c r="FV263" s="77"/>
      <c r="FW263" s="77"/>
      <c r="FX263" s="77"/>
      <c r="FY263" s="77"/>
      <c r="FZ263" s="77"/>
      <c r="GA263" s="77"/>
      <c r="GB263" s="77"/>
      <c r="GC263" s="77"/>
      <c r="GD263" s="77"/>
      <c r="GE263" s="77"/>
      <c r="GF263" s="77"/>
      <c r="GG263" s="77"/>
      <c r="GH263" s="77"/>
      <c r="GI263" s="77"/>
      <c r="GJ263" s="77"/>
      <c r="GK263" s="77"/>
      <c r="GL263" s="77"/>
      <c r="GM263" s="77"/>
    </row>
    <row r="264" spans="1:195" ht="14.45" customHeight="1">
      <c r="A264" s="38"/>
      <c r="B264" s="39" t="s">
        <v>403</v>
      </c>
      <c r="C264" s="40"/>
      <c r="D264" s="40"/>
      <c r="E264" s="41"/>
      <c r="F264" s="42"/>
      <c r="G264" s="42"/>
      <c r="H264" s="41"/>
      <c r="I264" s="40"/>
      <c r="J264" s="40"/>
      <c r="K264" s="44"/>
      <c r="L264" s="44"/>
      <c r="M264" s="72"/>
    </row>
    <row r="265" spans="1:195" ht="14.45" customHeight="1">
      <c r="A265" s="25"/>
      <c r="B265" s="26" t="s">
        <v>404</v>
      </c>
      <c r="C265" s="23"/>
      <c r="D265" s="23"/>
      <c r="E265" s="27"/>
      <c r="F265" s="28"/>
      <c r="G265" s="28"/>
      <c r="H265" s="27"/>
      <c r="I265" s="23"/>
      <c r="J265" s="23"/>
      <c r="K265" s="21"/>
      <c r="L265" s="21"/>
      <c r="M265" s="69"/>
    </row>
    <row r="266" spans="1:195" ht="23.1" customHeight="1">
      <c r="B266" s="2" t="e" vm="214">
        <v>#VALUE!</v>
      </c>
      <c r="C266" s="3">
        <v>53504</v>
      </c>
      <c r="D266" s="4" t="s">
        <v>405</v>
      </c>
      <c r="E266" s="5">
        <v>20</v>
      </c>
      <c r="F266" s="6">
        <f>1.1*E266</f>
        <v>22</v>
      </c>
      <c r="G266" s="6">
        <f t="shared" si="21"/>
        <v>20.754716981132074</v>
      </c>
      <c r="H266" s="7">
        <v>0.06</v>
      </c>
      <c r="I266" s="8"/>
      <c r="J266" s="12">
        <f t="shared" ref="J266:J303" si="28">I266*G266</f>
        <v>0</v>
      </c>
      <c r="K266" s="12">
        <f t="shared" si="23"/>
        <v>0</v>
      </c>
      <c r="L266" s="12" t="s">
        <v>59</v>
      </c>
      <c r="M266" s="70" t="s">
        <v>83</v>
      </c>
    </row>
    <row r="267" spans="1:195" ht="23.1" customHeight="1">
      <c r="B267" s="2" t="e" vm="215">
        <v>#VALUE!</v>
      </c>
      <c r="C267" s="3">
        <v>53505</v>
      </c>
      <c r="D267" s="4" t="s">
        <v>406</v>
      </c>
      <c r="E267" s="5">
        <v>20</v>
      </c>
      <c r="F267" s="6">
        <f>1.1*E267</f>
        <v>22</v>
      </c>
      <c r="G267" s="6">
        <f t="shared" si="21"/>
        <v>20.754716981132074</v>
      </c>
      <c r="H267" s="7">
        <v>0.06</v>
      </c>
      <c r="I267" s="8"/>
      <c r="J267" s="12">
        <f t="shared" si="28"/>
        <v>0</v>
      </c>
      <c r="K267" s="12">
        <f t="shared" si="23"/>
        <v>0</v>
      </c>
      <c r="L267" s="12" t="s">
        <v>59</v>
      </c>
      <c r="M267" s="70" t="s">
        <v>83</v>
      </c>
    </row>
    <row r="268" spans="1:195" ht="23.1" customHeight="1">
      <c r="B268" s="2" t="e" vm="216">
        <v>#VALUE!</v>
      </c>
      <c r="C268" s="3">
        <v>53500</v>
      </c>
      <c r="D268" s="4" t="s">
        <v>407</v>
      </c>
      <c r="E268" s="5">
        <v>10</v>
      </c>
      <c r="F268" s="6">
        <f>2.65*E268</f>
        <v>26.5</v>
      </c>
      <c r="G268" s="6">
        <f t="shared" si="21"/>
        <v>25</v>
      </c>
      <c r="H268" s="7">
        <v>0.06</v>
      </c>
      <c r="I268" s="8"/>
      <c r="J268" s="12">
        <f t="shared" si="28"/>
        <v>0</v>
      </c>
      <c r="K268" s="12">
        <f t="shared" si="23"/>
        <v>0</v>
      </c>
      <c r="L268" s="12" t="s">
        <v>59</v>
      </c>
      <c r="M268" s="70" t="s">
        <v>83</v>
      </c>
    </row>
    <row r="269" spans="1:195" ht="23.1" customHeight="1">
      <c r="B269" s="2" t="e" vm="217">
        <v>#VALUE!</v>
      </c>
      <c r="C269" s="3">
        <v>53503</v>
      </c>
      <c r="D269" s="4" t="s">
        <v>408</v>
      </c>
      <c r="E269" s="5">
        <v>10</v>
      </c>
      <c r="F269" s="6">
        <f t="shared" ref="F269:F272" si="29">2.65*E269</f>
        <v>26.5</v>
      </c>
      <c r="G269" s="6">
        <f t="shared" si="21"/>
        <v>25</v>
      </c>
      <c r="H269" s="7">
        <v>0.06</v>
      </c>
      <c r="I269" s="8"/>
      <c r="J269" s="12">
        <f t="shared" si="28"/>
        <v>0</v>
      </c>
      <c r="K269" s="12">
        <f t="shared" si="23"/>
        <v>0</v>
      </c>
      <c r="L269" s="12" t="s">
        <v>59</v>
      </c>
      <c r="M269" s="70" t="s">
        <v>83</v>
      </c>
    </row>
    <row r="270" spans="1:195" ht="23.1" customHeight="1">
      <c r="B270" s="2" t="e" vm="218">
        <v>#VALUE!</v>
      </c>
      <c r="C270" s="3">
        <v>53501</v>
      </c>
      <c r="D270" s="4" t="s">
        <v>409</v>
      </c>
      <c r="E270" s="5">
        <v>10</v>
      </c>
      <c r="F270" s="6">
        <f t="shared" si="29"/>
        <v>26.5</v>
      </c>
      <c r="G270" s="6">
        <f t="shared" si="21"/>
        <v>25</v>
      </c>
      <c r="H270" s="7">
        <v>0.06</v>
      </c>
      <c r="I270" s="8"/>
      <c r="J270" s="12">
        <f t="shared" si="28"/>
        <v>0</v>
      </c>
      <c r="K270" s="12">
        <f t="shared" si="23"/>
        <v>0</v>
      </c>
      <c r="L270" s="12" t="s">
        <v>59</v>
      </c>
      <c r="M270" s="70" t="s">
        <v>83</v>
      </c>
    </row>
    <row r="271" spans="1:195" ht="23.1" customHeight="1">
      <c r="B271" s="2" t="e" vm="219">
        <v>#VALUE!</v>
      </c>
      <c r="C271" s="3">
        <v>53502</v>
      </c>
      <c r="D271" s="4" t="s">
        <v>410</v>
      </c>
      <c r="E271" s="5">
        <v>10</v>
      </c>
      <c r="F271" s="6">
        <f t="shared" si="29"/>
        <v>26.5</v>
      </c>
      <c r="G271" s="6">
        <f t="shared" si="21"/>
        <v>25</v>
      </c>
      <c r="H271" s="7">
        <v>0.06</v>
      </c>
      <c r="I271" s="8"/>
      <c r="J271" s="12">
        <f t="shared" si="28"/>
        <v>0</v>
      </c>
      <c r="K271" s="12">
        <f t="shared" si="23"/>
        <v>0</v>
      </c>
      <c r="L271" s="12" t="s">
        <v>59</v>
      </c>
      <c r="M271" s="70" t="s">
        <v>83</v>
      </c>
    </row>
    <row r="272" spans="1:195" ht="23.1" customHeight="1">
      <c r="B272" s="2" t="e" vm="220">
        <v>#VALUE!</v>
      </c>
      <c r="C272" s="3">
        <v>53510</v>
      </c>
      <c r="D272" s="4" t="s">
        <v>411</v>
      </c>
      <c r="E272" s="5">
        <v>10</v>
      </c>
      <c r="F272" s="6">
        <f t="shared" si="29"/>
        <v>26.5</v>
      </c>
      <c r="G272" s="6">
        <f t="shared" si="21"/>
        <v>25</v>
      </c>
      <c r="H272" s="7">
        <v>0.06</v>
      </c>
      <c r="I272" s="8"/>
      <c r="J272" s="12">
        <f t="shared" si="28"/>
        <v>0</v>
      </c>
      <c r="K272" s="12">
        <f t="shared" si="23"/>
        <v>0</v>
      </c>
      <c r="L272" s="12" t="s">
        <v>59</v>
      </c>
      <c r="M272" s="70" t="s">
        <v>83</v>
      </c>
    </row>
    <row r="273" spans="1:13" ht="23.1" customHeight="1">
      <c r="B273" s="2" t="e" vm="221">
        <v>#VALUE!</v>
      </c>
      <c r="C273" s="3" t="s">
        <v>412</v>
      </c>
      <c r="D273" s="4" t="s">
        <v>413</v>
      </c>
      <c r="E273" s="5">
        <v>10</v>
      </c>
      <c r="F273" s="6">
        <v>36.5</v>
      </c>
      <c r="G273" s="6">
        <f t="shared" si="21"/>
        <v>34.433962264150942</v>
      </c>
      <c r="H273" s="7">
        <v>0.06</v>
      </c>
      <c r="I273" s="8"/>
      <c r="J273" s="12">
        <f t="shared" si="28"/>
        <v>0</v>
      </c>
      <c r="K273" s="12">
        <f t="shared" si="23"/>
        <v>0</v>
      </c>
      <c r="L273" s="12" t="s">
        <v>59</v>
      </c>
      <c r="M273" s="70" t="s">
        <v>83</v>
      </c>
    </row>
    <row r="274" spans="1:13" ht="23.1" customHeight="1">
      <c r="B274" s="2" t="e" vm="222">
        <v>#VALUE!</v>
      </c>
      <c r="C274" s="3" t="s">
        <v>414</v>
      </c>
      <c r="D274" s="4" t="s">
        <v>415</v>
      </c>
      <c r="E274" s="5">
        <v>24</v>
      </c>
      <c r="F274" s="6">
        <v>48</v>
      </c>
      <c r="G274" s="6">
        <f t="shared" si="21"/>
        <v>45.283018867924525</v>
      </c>
      <c r="H274" s="11">
        <v>0.06</v>
      </c>
      <c r="I274" s="8"/>
      <c r="J274" s="12">
        <f t="shared" si="28"/>
        <v>0</v>
      </c>
      <c r="K274" s="12">
        <f t="shared" si="23"/>
        <v>0</v>
      </c>
      <c r="L274" s="12" t="s">
        <v>17</v>
      </c>
      <c r="M274" s="70" t="s">
        <v>416</v>
      </c>
    </row>
    <row r="275" spans="1:13" ht="23.1" customHeight="1">
      <c r="B275" s="2" t="e" vm="223">
        <v>#VALUE!</v>
      </c>
      <c r="C275" s="3" t="s">
        <v>417</v>
      </c>
      <c r="D275" s="4" t="s">
        <v>418</v>
      </c>
      <c r="E275" s="5">
        <v>24</v>
      </c>
      <c r="F275" s="6">
        <v>39.599999999999994</v>
      </c>
      <c r="G275" s="6">
        <f t="shared" ref="G275:G341" si="30">(F275/(1+H275))</f>
        <v>37.35849056603773</v>
      </c>
      <c r="H275" s="11">
        <v>0.06</v>
      </c>
      <c r="I275" s="8"/>
      <c r="J275" s="12">
        <f t="shared" si="28"/>
        <v>0</v>
      </c>
      <c r="K275" s="12">
        <f t="shared" si="23"/>
        <v>0</v>
      </c>
      <c r="L275" s="12" t="s">
        <v>17</v>
      </c>
      <c r="M275" s="70" t="s">
        <v>416</v>
      </c>
    </row>
    <row r="276" spans="1:13" ht="23.1" customHeight="1">
      <c r="B276" s="2" t="e" vm="224">
        <v>#VALUE!</v>
      </c>
      <c r="C276" s="3" t="s">
        <v>419</v>
      </c>
      <c r="D276" s="4" t="s">
        <v>420</v>
      </c>
      <c r="E276" s="5">
        <v>12</v>
      </c>
      <c r="F276" s="6">
        <v>49.199999999999996</v>
      </c>
      <c r="G276" s="6">
        <f t="shared" si="30"/>
        <v>46.415094339622634</v>
      </c>
      <c r="H276" s="11">
        <v>0.06</v>
      </c>
      <c r="I276" s="8"/>
      <c r="J276" s="12">
        <f t="shared" si="28"/>
        <v>0</v>
      </c>
      <c r="K276" s="12">
        <f t="shared" si="23"/>
        <v>0</v>
      </c>
      <c r="L276" s="12" t="s">
        <v>17</v>
      </c>
      <c r="M276" s="70" t="s">
        <v>416</v>
      </c>
    </row>
    <row r="277" spans="1:13" ht="14.45" customHeight="1">
      <c r="A277" s="25"/>
      <c r="B277" s="26" t="s">
        <v>421</v>
      </c>
      <c r="C277" s="23"/>
      <c r="D277" s="23"/>
      <c r="E277" s="27"/>
      <c r="F277" s="28"/>
      <c r="G277" s="28"/>
      <c r="H277" s="27"/>
      <c r="I277" s="23"/>
      <c r="J277" s="23"/>
      <c r="K277" s="21"/>
      <c r="L277" s="21"/>
      <c r="M277" s="69"/>
    </row>
    <row r="278" spans="1:13" ht="23.1" customHeight="1">
      <c r="B278" s="2" t="e" vm="225">
        <v>#VALUE!</v>
      </c>
      <c r="C278" s="3">
        <v>25724</v>
      </c>
      <c r="D278" s="4" t="s">
        <v>422</v>
      </c>
      <c r="E278" s="5">
        <v>8</v>
      </c>
      <c r="F278" s="6">
        <v>25.2</v>
      </c>
      <c r="G278" s="6">
        <f t="shared" si="30"/>
        <v>23.773584905660375</v>
      </c>
      <c r="H278" s="7">
        <v>0.06</v>
      </c>
      <c r="I278" s="8"/>
      <c r="J278" s="12">
        <f t="shared" si="28"/>
        <v>0</v>
      </c>
      <c r="K278" s="12">
        <f t="shared" ref="K278:K344" si="31">F278*I278</f>
        <v>0</v>
      </c>
      <c r="L278" s="12" t="s">
        <v>17</v>
      </c>
      <c r="M278" s="70" t="s">
        <v>423</v>
      </c>
    </row>
    <row r="279" spans="1:13" ht="23.1" customHeight="1">
      <c r="B279" s="2" t="e" vm="226">
        <v>#VALUE!</v>
      </c>
      <c r="C279" s="3">
        <v>25728</v>
      </c>
      <c r="D279" s="4" t="s">
        <v>424</v>
      </c>
      <c r="E279" s="5">
        <v>8</v>
      </c>
      <c r="F279" s="6">
        <v>31.6</v>
      </c>
      <c r="G279" s="6">
        <f t="shared" si="30"/>
        <v>29.811320754716981</v>
      </c>
      <c r="H279" s="7">
        <v>0.06</v>
      </c>
      <c r="I279" s="8"/>
      <c r="J279" s="12">
        <f t="shared" si="28"/>
        <v>0</v>
      </c>
      <c r="K279" s="12">
        <f t="shared" si="31"/>
        <v>0</v>
      </c>
      <c r="L279" s="12" t="s">
        <v>17</v>
      </c>
      <c r="M279" s="70" t="s">
        <v>425</v>
      </c>
    </row>
    <row r="280" spans="1:13" ht="23.1" customHeight="1">
      <c r="B280" s="2" t="e" vm="227">
        <v>#VALUE!</v>
      </c>
      <c r="C280" s="3">
        <v>25725</v>
      </c>
      <c r="D280" s="4" t="s">
        <v>426</v>
      </c>
      <c r="E280" s="5">
        <v>8</v>
      </c>
      <c r="F280" s="6">
        <v>32</v>
      </c>
      <c r="G280" s="6">
        <f t="shared" si="30"/>
        <v>30.188679245283016</v>
      </c>
      <c r="H280" s="7">
        <v>0.06</v>
      </c>
      <c r="I280" s="8"/>
      <c r="J280" s="12">
        <f t="shared" si="28"/>
        <v>0</v>
      </c>
      <c r="K280" s="12">
        <f t="shared" si="31"/>
        <v>0</v>
      </c>
      <c r="L280" s="12" t="s">
        <v>17</v>
      </c>
      <c r="M280" s="70" t="s">
        <v>27</v>
      </c>
    </row>
    <row r="281" spans="1:13" ht="23.1" customHeight="1">
      <c r="B281" s="2" t="e" vm="228">
        <v>#VALUE!</v>
      </c>
      <c r="C281" s="3">
        <v>25726</v>
      </c>
      <c r="D281" s="4" t="s">
        <v>427</v>
      </c>
      <c r="E281" s="5">
        <v>8</v>
      </c>
      <c r="F281" s="6">
        <v>34.799999999999997</v>
      </c>
      <c r="G281" s="6">
        <f t="shared" si="30"/>
        <v>32.830188679245282</v>
      </c>
      <c r="H281" s="7">
        <v>0.06</v>
      </c>
      <c r="I281" s="8"/>
      <c r="J281" s="12">
        <f t="shared" si="28"/>
        <v>0</v>
      </c>
      <c r="K281" s="12">
        <f t="shared" si="31"/>
        <v>0</v>
      </c>
      <c r="L281" s="12" t="s">
        <v>17</v>
      </c>
      <c r="M281" s="70" t="s">
        <v>27</v>
      </c>
    </row>
    <row r="282" spans="1:13" ht="23.1" customHeight="1">
      <c r="B282" s="15" t="e" vm="229">
        <v>#VALUE!</v>
      </c>
      <c r="C282" s="3">
        <v>25727</v>
      </c>
      <c r="D282" s="4" t="s">
        <v>428</v>
      </c>
      <c r="E282" s="5">
        <v>8</v>
      </c>
      <c r="F282" s="6">
        <v>34.799999999999997</v>
      </c>
      <c r="G282" s="6">
        <f t="shared" si="30"/>
        <v>32.830188679245282</v>
      </c>
      <c r="H282" s="7">
        <v>0.06</v>
      </c>
      <c r="I282" s="8"/>
      <c r="J282" s="12">
        <f t="shared" si="28"/>
        <v>0</v>
      </c>
      <c r="K282" s="12">
        <f t="shared" si="31"/>
        <v>0</v>
      </c>
      <c r="L282" s="12" t="s">
        <v>17</v>
      </c>
      <c r="M282" s="70" t="s">
        <v>429</v>
      </c>
    </row>
    <row r="283" spans="1:13" ht="23.1" customHeight="1">
      <c r="B283" s="2" t="e" vm="230">
        <v>#VALUE!</v>
      </c>
      <c r="C283" s="3">
        <v>25744</v>
      </c>
      <c r="D283" s="4" t="s">
        <v>430</v>
      </c>
      <c r="E283" s="5">
        <v>9</v>
      </c>
      <c r="F283" s="6">
        <v>41.85</v>
      </c>
      <c r="G283" s="6">
        <f t="shared" si="30"/>
        <v>39.481132075471699</v>
      </c>
      <c r="H283" s="7">
        <v>0.06</v>
      </c>
      <c r="I283" s="8"/>
      <c r="J283" s="12">
        <f t="shared" si="28"/>
        <v>0</v>
      </c>
      <c r="K283" s="12">
        <f t="shared" si="31"/>
        <v>0</v>
      </c>
      <c r="L283" s="12" t="s">
        <v>17</v>
      </c>
      <c r="M283" s="70" t="s">
        <v>431</v>
      </c>
    </row>
    <row r="284" spans="1:13" ht="23.1" customHeight="1">
      <c r="B284" s="2" t="e" vm="231">
        <v>#VALUE!</v>
      </c>
      <c r="C284" s="3">
        <v>25745</v>
      </c>
      <c r="D284" s="4" t="s">
        <v>432</v>
      </c>
      <c r="E284" s="5">
        <v>9</v>
      </c>
      <c r="F284" s="6">
        <v>41.85</v>
      </c>
      <c r="G284" s="6">
        <f t="shared" si="30"/>
        <v>39.481132075471699</v>
      </c>
      <c r="H284" s="7">
        <v>0.06</v>
      </c>
      <c r="I284" s="8"/>
      <c r="J284" s="12">
        <f t="shared" si="28"/>
        <v>0</v>
      </c>
      <c r="K284" s="12">
        <f t="shared" si="31"/>
        <v>0</v>
      </c>
      <c r="L284" s="12" t="s">
        <v>17</v>
      </c>
      <c r="M284" s="70" t="s">
        <v>431</v>
      </c>
    </row>
    <row r="285" spans="1:13" ht="23.1" customHeight="1">
      <c r="B285" s="2" t="e" vm="232">
        <v>#VALUE!</v>
      </c>
      <c r="C285" s="3">
        <v>25746</v>
      </c>
      <c r="D285" s="4" t="s">
        <v>433</v>
      </c>
      <c r="E285" s="5">
        <v>9</v>
      </c>
      <c r="F285" s="6">
        <v>41.85</v>
      </c>
      <c r="G285" s="6">
        <f t="shared" si="30"/>
        <v>39.481132075471699</v>
      </c>
      <c r="H285" s="11">
        <v>0.06</v>
      </c>
      <c r="I285" s="8"/>
      <c r="J285" s="12">
        <f t="shared" si="28"/>
        <v>0</v>
      </c>
      <c r="K285" s="12">
        <f t="shared" si="31"/>
        <v>0</v>
      </c>
      <c r="L285" s="12" t="s">
        <v>17</v>
      </c>
      <c r="M285" s="70" t="s">
        <v>431</v>
      </c>
    </row>
    <row r="286" spans="1:13" ht="14.45" customHeight="1">
      <c r="A286" s="25"/>
      <c r="B286" s="26" t="s">
        <v>434</v>
      </c>
      <c r="C286" s="23"/>
      <c r="D286" s="23"/>
      <c r="E286" s="27"/>
      <c r="F286" s="28"/>
      <c r="G286" s="28"/>
      <c r="H286" s="27"/>
      <c r="I286" s="23"/>
      <c r="J286" s="23"/>
      <c r="K286" s="21"/>
      <c r="L286" s="21"/>
      <c r="M286" s="69"/>
    </row>
    <row r="287" spans="1:13" ht="23.1" customHeight="1">
      <c r="B287" s="2" t="e" vm="233">
        <v>#VALUE!</v>
      </c>
      <c r="C287" s="3">
        <v>47925</v>
      </c>
      <c r="D287" s="4" t="s">
        <v>435</v>
      </c>
      <c r="E287" s="5">
        <v>6</v>
      </c>
      <c r="F287" s="6">
        <v>4.5999999999999996</v>
      </c>
      <c r="G287" s="6">
        <f t="shared" si="30"/>
        <v>4.3396226415094334</v>
      </c>
      <c r="H287" s="7">
        <v>0.06</v>
      </c>
      <c r="I287" s="8"/>
      <c r="J287" s="12">
        <f t="shared" si="28"/>
        <v>0</v>
      </c>
      <c r="K287" s="12">
        <f t="shared" si="31"/>
        <v>0</v>
      </c>
      <c r="L287" s="12" t="s">
        <v>105</v>
      </c>
      <c r="M287" s="70" t="s">
        <v>83</v>
      </c>
    </row>
    <row r="288" spans="1:13" ht="23.1" customHeight="1">
      <c r="B288" s="2" t="e" vm="234">
        <v>#VALUE!</v>
      </c>
      <c r="C288" s="3">
        <v>47926</v>
      </c>
      <c r="D288" s="4" t="s">
        <v>436</v>
      </c>
      <c r="E288" s="5">
        <v>6</v>
      </c>
      <c r="F288" s="6">
        <v>5</v>
      </c>
      <c r="G288" s="6">
        <f t="shared" si="30"/>
        <v>4.7169811320754711</v>
      </c>
      <c r="H288" s="7">
        <v>0.06</v>
      </c>
      <c r="I288" s="8"/>
      <c r="J288" s="12">
        <f t="shared" si="28"/>
        <v>0</v>
      </c>
      <c r="K288" s="12">
        <f t="shared" si="31"/>
        <v>0</v>
      </c>
      <c r="L288" s="12" t="s">
        <v>105</v>
      </c>
      <c r="M288" s="70" t="s">
        <v>83</v>
      </c>
    </row>
    <row r="289" spans="1:195" ht="23.1" customHeight="1">
      <c r="B289" s="2" t="e" vm="235">
        <v>#VALUE!</v>
      </c>
      <c r="C289" s="3">
        <v>27154</v>
      </c>
      <c r="D289" s="4" t="s">
        <v>437</v>
      </c>
      <c r="E289" s="5">
        <v>12</v>
      </c>
      <c r="F289" s="6">
        <v>29.400000000000002</v>
      </c>
      <c r="G289" s="6">
        <f t="shared" si="30"/>
        <v>27.735849056603776</v>
      </c>
      <c r="H289" s="7">
        <v>0.06</v>
      </c>
      <c r="I289" s="8"/>
      <c r="J289" s="12">
        <f t="shared" si="28"/>
        <v>0</v>
      </c>
      <c r="K289" s="12">
        <f t="shared" si="31"/>
        <v>0</v>
      </c>
      <c r="L289" s="12" t="s">
        <v>17</v>
      </c>
      <c r="M289" s="70" t="s">
        <v>438</v>
      </c>
    </row>
    <row r="290" spans="1:195" ht="23.1" customHeight="1">
      <c r="B290" s="2" t="e" vm="236">
        <v>#VALUE!</v>
      </c>
      <c r="C290" s="3">
        <v>28605</v>
      </c>
      <c r="D290" s="4" t="s">
        <v>439</v>
      </c>
      <c r="E290" s="5">
        <v>12</v>
      </c>
      <c r="F290" s="6">
        <v>48</v>
      </c>
      <c r="G290" s="6">
        <f t="shared" si="30"/>
        <v>45.283018867924525</v>
      </c>
      <c r="H290" s="7">
        <v>0.06</v>
      </c>
      <c r="I290" s="8"/>
      <c r="J290" s="12">
        <f t="shared" si="28"/>
        <v>0</v>
      </c>
      <c r="K290" s="12">
        <f t="shared" si="31"/>
        <v>0</v>
      </c>
      <c r="L290" s="12" t="s">
        <v>17</v>
      </c>
      <c r="M290" s="70" t="s">
        <v>76</v>
      </c>
    </row>
    <row r="291" spans="1:195" ht="23.1" customHeight="1">
      <c r="B291" s="2" t="e" vm="237">
        <v>#VALUE!</v>
      </c>
      <c r="C291" s="3">
        <v>88364</v>
      </c>
      <c r="D291" s="4" t="s">
        <v>440</v>
      </c>
      <c r="E291" s="5">
        <v>6</v>
      </c>
      <c r="F291" s="6">
        <f>4.25*6</f>
        <v>25.5</v>
      </c>
      <c r="G291" s="6">
        <f t="shared" si="30"/>
        <v>24.056603773584904</v>
      </c>
      <c r="H291" s="7">
        <v>0.06</v>
      </c>
      <c r="I291" s="8"/>
      <c r="J291" s="12">
        <f t="shared" si="28"/>
        <v>0</v>
      </c>
      <c r="K291" s="12">
        <f t="shared" si="31"/>
        <v>0</v>
      </c>
      <c r="L291" s="12" t="s">
        <v>59</v>
      </c>
      <c r="M291" s="70" t="s">
        <v>165</v>
      </c>
    </row>
    <row r="292" spans="1:195" ht="23.1" customHeight="1">
      <c r="B292" s="2" t="e" vm="238">
        <v>#VALUE!</v>
      </c>
      <c r="C292" s="3">
        <v>88018</v>
      </c>
      <c r="D292" s="4" t="s">
        <v>441</v>
      </c>
      <c r="E292" s="5">
        <v>6</v>
      </c>
      <c r="F292" s="6">
        <f>4.9*6</f>
        <v>29.400000000000002</v>
      </c>
      <c r="G292" s="6">
        <f t="shared" si="30"/>
        <v>27.735849056603776</v>
      </c>
      <c r="H292" s="7">
        <v>0.06</v>
      </c>
      <c r="I292" s="8"/>
      <c r="J292" s="12">
        <f t="shared" si="28"/>
        <v>0</v>
      </c>
      <c r="K292" s="12">
        <f t="shared" si="31"/>
        <v>0</v>
      </c>
      <c r="L292" s="12" t="s">
        <v>59</v>
      </c>
      <c r="M292" s="70" t="s">
        <v>165</v>
      </c>
    </row>
    <row r="293" spans="1:195" s="37" customFormat="1" ht="14.45" customHeight="1">
      <c r="A293" s="29"/>
      <c r="B293" s="30"/>
      <c r="C293" s="31"/>
      <c r="D293" s="32" t="s">
        <v>442</v>
      </c>
      <c r="E293" s="33"/>
      <c r="F293" s="34"/>
      <c r="G293" s="34"/>
      <c r="H293" s="33"/>
      <c r="I293" s="35">
        <f>SUM(I266:I276,I278:I285,I287:I292)</f>
        <v>0</v>
      </c>
      <c r="J293" s="36">
        <f>SUM(J266:J276,J278:J285,J287:J292)</f>
        <v>0</v>
      </c>
      <c r="K293" s="36">
        <f>SUM(K266:K276,K278:K285,K287:K292)</f>
        <v>0</v>
      </c>
      <c r="L293" s="36"/>
      <c r="M293" s="71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  <c r="AV293" s="77"/>
      <c r="AW293" s="77"/>
      <c r="AX293" s="77"/>
      <c r="AY293" s="77"/>
      <c r="AZ293" s="77"/>
      <c r="BA293" s="77"/>
      <c r="BB293" s="77"/>
      <c r="BC293" s="77"/>
      <c r="BD293" s="77"/>
      <c r="BE293" s="77"/>
      <c r="BF293" s="77"/>
      <c r="BG293" s="77"/>
      <c r="BH293" s="77"/>
      <c r="BI293" s="77"/>
      <c r="BJ293" s="77"/>
      <c r="BK293" s="77"/>
      <c r="BL293" s="77"/>
      <c r="BM293" s="77"/>
      <c r="BN293" s="77"/>
      <c r="BO293" s="77"/>
      <c r="BP293" s="77"/>
      <c r="BQ293" s="77"/>
      <c r="BR293" s="77"/>
      <c r="BS293" s="77"/>
      <c r="BT293" s="77"/>
      <c r="BU293" s="77"/>
      <c r="BV293" s="77"/>
      <c r="BW293" s="77"/>
      <c r="BX293" s="77"/>
      <c r="BY293" s="77"/>
      <c r="BZ293" s="77"/>
      <c r="CA293" s="77"/>
      <c r="CB293" s="77"/>
      <c r="CC293" s="77"/>
      <c r="CD293" s="77"/>
      <c r="CE293" s="77"/>
      <c r="CF293" s="77"/>
      <c r="CG293" s="77"/>
      <c r="CH293" s="77"/>
      <c r="CI293" s="77"/>
      <c r="CJ293" s="77"/>
      <c r="CK293" s="77"/>
      <c r="CL293" s="77"/>
      <c r="CM293" s="77"/>
      <c r="CN293" s="77"/>
      <c r="CO293" s="77"/>
      <c r="CP293" s="77"/>
      <c r="CQ293" s="77"/>
      <c r="CR293" s="77"/>
      <c r="CS293" s="77"/>
      <c r="CT293" s="77"/>
      <c r="CU293" s="77"/>
      <c r="CV293" s="77"/>
      <c r="CW293" s="77"/>
      <c r="CX293" s="77"/>
      <c r="CY293" s="77"/>
      <c r="CZ293" s="77"/>
      <c r="DA293" s="77"/>
      <c r="DB293" s="77"/>
      <c r="DC293" s="77"/>
      <c r="DD293" s="77"/>
      <c r="DE293" s="77"/>
      <c r="DF293" s="77"/>
      <c r="DG293" s="77"/>
      <c r="DH293" s="77"/>
      <c r="DI293" s="77"/>
      <c r="DJ293" s="77"/>
      <c r="DK293" s="77"/>
      <c r="DL293" s="77"/>
      <c r="DM293" s="77"/>
      <c r="DN293" s="77"/>
      <c r="DO293" s="77"/>
      <c r="DP293" s="77"/>
      <c r="DQ293" s="77"/>
      <c r="DR293" s="77"/>
      <c r="DS293" s="77"/>
      <c r="DT293" s="77"/>
      <c r="DU293" s="77"/>
      <c r="DV293" s="77"/>
      <c r="DW293" s="77"/>
      <c r="DX293" s="77"/>
      <c r="DY293" s="77"/>
      <c r="DZ293" s="77"/>
      <c r="EA293" s="77"/>
      <c r="EB293" s="77"/>
      <c r="EC293" s="77"/>
      <c r="ED293" s="77"/>
      <c r="EE293" s="77"/>
      <c r="EF293" s="77"/>
      <c r="EG293" s="77"/>
      <c r="EH293" s="77"/>
      <c r="EI293" s="77"/>
      <c r="EJ293" s="77"/>
      <c r="EK293" s="77"/>
      <c r="EL293" s="77"/>
      <c r="EM293" s="77"/>
      <c r="EN293" s="77"/>
      <c r="EO293" s="77"/>
      <c r="EP293" s="77"/>
      <c r="EQ293" s="77"/>
      <c r="ER293" s="77"/>
      <c r="ES293" s="77"/>
      <c r="ET293" s="77"/>
      <c r="EU293" s="77"/>
      <c r="EV293" s="77"/>
      <c r="EW293" s="77"/>
      <c r="EX293" s="77"/>
      <c r="EY293" s="77"/>
      <c r="EZ293" s="77"/>
      <c r="FA293" s="77"/>
      <c r="FB293" s="77"/>
      <c r="FC293" s="77"/>
      <c r="FD293" s="77"/>
      <c r="FE293" s="77"/>
      <c r="FF293" s="77"/>
      <c r="FG293" s="77"/>
      <c r="FH293" s="77"/>
      <c r="FI293" s="77"/>
      <c r="FJ293" s="77"/>
      <c r="FK293" s="77"/>
      <c r="FL293" s="77"/>
      <c r="FM293" s="77"/>
      <c r="FN293" s="77"/>
      <c r="FO293" s="77"/>
      <c r="FP293" s="77"/>
      <c r="FQ293" s="77"/>
      <c r="FR293" s="77"/>
      <c r="FS293" s="77"/>
      <c r="FT293" s="77"/>
      <c r="FU293" s="77"/>
      <c r="FV293" s="77"/>
      <c r="FW293" s="77"/>
      <c r="FX293" s="77"/>
      <c r="FY293" s="77"/>
      <c r="FZ293" s="77"/>
      <c r="GA293" s="77"/>
      <c r="GB293" s="77"/>
      <c r="GC293" s="77"/>
      <c r="GD293" s="77"/>
      <c r="GE293" s="77"/>
      <c r="GF293" s="77"/>
      <c r="GG293" s="77"/>
      <c r="GH293" s="77"/>
      <c r="GI293" s="77"/>
      <c r="GJ293" s="77"/>
      <c r="GK293" s="77"/>
      <c r="GL293" s="77"/>
      <c r="GM293" s="77"/>
    </row>
    <row r="294" spans="1:195" ht="14.45" customHeight="1">
      <c r="A294" s="38"/>
      <c r="B294" s="39" t="s">
        <v>443</v>
      </c>
      <c r="C294" s="40"/>
      <c r="D294" s="40"/>
      <c r="E294" s="41"/>
      <c r="F294" s="42"/>
      <c r="G294" s="42"/>
      <c r="H294" s="41"/>
      <c r="I294" s="40"/>
      <c r="J294" s="40"/>
      <c r="K294" s="44"/>
      <c r="L294" s="44"/>
      <c r="M294" s="72"/>
    </row>
    <row r="295" spans="1:195" ht="23.1" customHeight="1">
      <c r="B295" s="2" t="e" vm="239">
        <v>#VALUE!</v>
      </c>
      <c r="C295" s="3" t="s">
        <v>444</v>
      </c>
      <c r="D295" s="4" t="s">
        <v>445</v>
      </c>
      <c r="E295" s="5">
        <v>18</v>
      </c>
      <c r="F295" s="6">
        <v>94.5</v>
      </c>
      <c r="G295" s="6">
        <f t="shared" si="30"/>
        <v>89.15094339622641</v>
      </c>
      <c r="H295" s="7">
        <v>0.06</v>
      </c>
      <c r="I295" s="8"/>
      <c r="J295" s="12">
        <f t="shared" si="28"/>
        <v>0</v>
      </c>
      <c r="K295" s="12">
        <f t="shared" si="31"/>
        <v>0</v>
      </c>
      <c r="L295" s="12" t="s">
        <v>17</v>
      </c>
      <c r="M295" s="70" t="s">
        <v>376</v>
      </c>
    </row>
    <row r="296" spans="1:195" ht="23.1" customHeight="1">
      <c r="B296" s="2" t="e" vm="240">
        <v>#VALUE!</v>
      </c>
      <c r="C296" s="3">
        <v>25628</v>
      </c>
      <c r="D296" s="4" t="s">
        <v>446</v>
      </c>
      <c r="E296" s="5">
        <v>8</v>
      </c>
      <c r="F296" s="6">
        <v>42.8</v>
      </c>
      <c r="G296" s="6">
        <f t="shared" si="30"/>
        <v>40.377358490566031</v>
      </c>
      <c r="H296" s="7">
        <v>0.06</v>
      </c>
      <c r="I296" s="8"/>
      <c r="J296" s="12">
        <f t="shared" si="28"/>
        <v>0</v>
      </c>
      <c r="K296" s="12">
        <f t="shared" si="31"/>
        <v>0</v>
      </c>
      <c r="L296" s="12" t="s">
        <v>17</v>
      </c>
      <c r="M296" s="70" t="s">
        <v>447</v>
      </c>
    </row>
    <row r="297" spans="1:195" ht="23.1" customHeight="1">
      <c r="B297" s="2" t="e" vm="241">
        <v>#VALUE!</v>
      </c>
      <c r="C297" s="3">
        <v>25629</v>
      </c>
      <c r="D297" s="4" t="s">
        <v>448</v>
      </c>
      <c r="E297" s="5">
        <v>8</v>
      </c>
      <c r="F297" s="6">
        <v>39.6</v>
      </c>
      <c r="G297" s="6">
        <f t="shared" si="30"/>
        <v>37.358490566037737</v>
      </c>
      <c r="H297" s="7">
        <v>0.06</v>
      </c>
      <c r="I297" s="8"/>
      <c r="J297" s="12">
        <f t="shared" si="28"/>
        <v>0</v>
      </c>
      <c r="K297" s="12">
        <f t="shared" si="31"/>
        <v>0</v>
      </c>
      <c r="L297" s="12" t="s">
        <v>17</v>
      </c>
      <c r="M297" s="70" t="s">
        <v>449</v>
      </c>
    </row>
    <row r="298" spans="1:195" ht="23.1" customHeight="1">
      <c r="B298" s="2" t="e" vm="242">
        <v>#VALUE!</v>
      </c>
      <c r="C298" s="3" t="s">
        <v>450</v>
      </c>
      <c r="D298" s="4" t="s">
        <v>451</v>
      </c>
      <c r="E298" s="5">
        <v>8</v>
      </c>
      <c r="F298" s="6">
        <f>3.95*8</f>
        <v>31.6</v>
      </c>
      <c r="G298" s="6">
        <f t="shared" si="30"/>
        <v>29.811320754716981</v>
      </c>
      <c r="H298" s="7">
        <v>0.06</v>
      </c>
      <c r="I298" s="8"/>
      <c r="J298" s="12">
        <f t="shared" si="28"/>
        <v>0</v>
      </c>
      <c r="K298" s="12">
        <f t="shared" si="31"/>
        <v>0</v>
      </c>
      <c r="L298" s="12" t="s">
        <v>17</v>
      </c>
      <c r="M298" s="70" t="s">
        <v>423</v>
      </c>
    </row>
    <row r="299" spans="1:195" ht="23.1" customHeight="1">
      <c r="B299" s="2" t="e" vm="243">
        <v>#VALUE!</v>
      </c>
      <c r="C299" s="3">
        <v>25731</v>
      </c>
      <c r="D299" s="4" t="s">
        <v>452</v>
      </c>
      <c r="E299" s="5">
        <v>8</v>
      </c>
      <c r="F299" s="6">
        <v>29.6</v>
      </c>
      <c r="G299" s="6">
        <f t="shared" si="30"/>
        <v>27.924528301886792</v>
      </c>
      <c r="H299" s="7">
        <v>0.06</v>
      </c>
      <c r="I299" s="8"/>
      <c r="J299" s="12">
        <f t="shared" si="28"/>
        <v>0</v>
      </c>
      <c r="K299" s="12">
        <f t="shared" si="31"/>
        <v>0</v>
      </c>
      <c r="L299" s="12" t="s">
        <v>17</v>
      </c>
      <c r="M299" s="70" t="s">
        <v>453</v>
      </c>
    </row>
    <row r="300" spans="1:195" ht="23.1" customHeight="1">
      <c r="B300" s="2" t="e" vm="244">
        <v>#VALUE!</v>
      </c>
      <c r="C300" s="3">
        <v>88336</v>
      </c>
      <c r="D300" s="4" t="s">
        <v>454</v>
      </c>
      <c r="E300" s="5">
        <v>6</v>
      </c>
      <c r="F300" s="6">
        <f>8.5*6</f>
        <v>51</v>
      </c>
      <c r="G300" s="6">
        <f t="shared" si="30"/>
        <v>48.113207547169807</v>
      </c>
      <c r="H300" s="7">
        <v>0.06</v>
      </c>
      <c r="I300" s="8"/>
      <c r="J300" s="12">
        <f t="shared" si="28"/>
        <v>0</v>
      </c>
      <c r="K300" s="12">
        <f t="shared" si="31"/>
        <v>0</v>
      </c>
      <c r="L300" s="12" t="s">
        <v>59</v>
      </c>
      <c r="M300" s="70" t="s">
        <v>165</v>
      </c>
    </row>
    <row r="301" spans="1:195" ht="23.1" customHeight="1">
      <c r="B301" s="2" t="e" vm="245">
        <v>#VALUE!</v>
      </c>
      <c r="C301" s="3">
        <v>28814</v>
      </c>
      <c r="D301" s="4" t="s">
        <v>455</v>
      </c>
      <c r="E301" s="5">
        <v>12</v>
      </c>
      <c r="F301" s="6">
        <v>54.599999999999994</v>
      </c>
      <c r="G301" s="6">
        <f t="shared" si="30"/>
        <v>51.50943396226414</v>
      </c>
      <c r="H301" s="7">
        <v>0.06</v>
      </c>
      <c r="I301" s="8"/>
      <c r="J301" s="12">
        <f t="shared" si="28"/>
        <v>0</v>
      </c>
      <c r="K301" s="12">
        <f t="shared" si="31"/>
        <v>0</v>
      </c>
      <c r="L301" s="12" t="s">
        <v>17</v>
      </c>
      <c r="M301" s="70" t="s">
        <v>76</v>
      </c>
    </row>
    <row r="302" spans="1:195" ht="23.1" customHeight="1">
      <c r="B302" s="2" t="e" vm="246">
        <v>#VALUE!</v>
      </c>
      <c r="C302" s="3">
        <v>28813</v>
      </c>
      <c r="D302" s="4" t="s">
        <v>456</v>
      </c>
      <c r="E302" s="5">
        <v>12</v>
      </c>
      <c r="F302" s="6">
        <v>50.400000000000006</v>
      </c>
      <c r="G302" s="6">
        <f t="shared" si="30"/>
        <v>47.547169811320757</v>
      </c>
      <c r="H302" s="7">
        <v>0.06</v>
      </c>
      <c r="I302" s="8"/>
      <c r="J302" s="12">
        <f t="shared" si="28"/>
        <v>0</v>
      </c>
      <c r="K302" s="12">
        <f t="shared" si="31"/>
        <v>0</v>
      </c>
      <c r="L302" s="12" t="s">
        <v>17</v>
      </c>
      <c r="M302" s="70" t="s">
        <v>76</v>
      </c>
    </row>
    <row r="303" spans="1:195" ht="23.1" customHeight="1">
      <c r="B303" s="2" t="e" vm="247">
        <v>#VALUE!</v>
      </c>
      <c r="C303" s="3">
        <v>27525</v>
      </c>
      <c r="D303" s="4" t="s">
        <v>457</v>
      </c>
      <c r="E303" s="5">
        <v>6</v>
      </c>
      <c r="F303" s="6">
        <v>20.100000000000001</v>
      </c>
      <c r="G303" s="6">
        <f t="shared" si="30"/>
        <v>18.962264150943398</v>
      </c>
      <c r="H303" s="7">
        <v>0.06</v>
      </c>
      <c r="I303" s="8"/>
      <c r="J303" s="12">
        <f t="shared" si="28"/>
        <v>0</v>
      </c>
      <c r="K303" s="12">
        <f t="shared" si="31"/>
        <v>0</v>
      </c>
      <c r="L303" s="12" t="s">
        <v>17</v>
      </c>
      <c r="M303" s="70" t="s">
        <v>386</v>
      </c>
    </row>
    <row r="304" spans="1:195" s="37" customFormat="1" ht="14.45" customHeight="1">
      <c r="A304" s="29"/>
      <c r="B304" s="30"/>
      <c r="C304" s="31"/>
      <c r="D304" s="32" t="s">
        <v>458</v>
      </c>
      <c r="E304" s="33"/>
      <c r="F304" s="34"/>
      <c r="G304" s="34"/>
      <c r="H304" s="33"/>
      <c r="I304" s="35">
        <f>SUM(I295:I303)</f>
        <v>0</v>
      </c>
      <c r="J304" s="36">
        <f t="shared" ref="J304:K304" si="32">SUM(J295:J303)</f>
        <v>0</v>
      </c>
      <c r="K304" s="36">
        <f t="shared" si="32"/>
        <v>0</v>
      </c>
      <c r="L304" s="36"/>
      <c r="M304" s="71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  <c r="AV304" s="77"/>
      <c r="AW304" s="77"/>
      <c r="AX304" s="77"/>
      <c r="AY304" s="77"/>
      <c r="AZ304" s="77"/>
      <c r="BA304" s="77"/>
      <c r="BB304" s="77"/>
      <c r="BC304" s="77"/>
      <c r="BD304" s="77"/>
      <c r="BE304" s="77"/>
      <c r="BF304" s="77"/>
      <c r="BG304" s="77"/>
      <c r="BH304" s="77"/>
      <c r="BI304" s="77"/>
      <c r="BJ304" s="77"/>
      <c r="BK304" s="77"/>
      <c r="BL304" s="77"/>
      <c r="BM304" s="77"/>
      <c r="BN304" s="77"/>
      <c r="BO304" s="77"/>
      <c r="BP304" s="77"/>
      <c r="BQ304" s="77"/>
      <c r="BR304" s="77"/>
      <c r="BS304" s="77"/>
      <c r="BT304" s="77"/>
      <c r="BU304" s="77"/>
      <c r="BV304" s="77"/>
      <c r="BW304" s="77"/>
      <c r="BX304" s="77"/>
      <c r="BY304" s="77"/>
      <c r="BZ304" s="77"/>
      <c r="CA304" s="77"/>
      <c r="CB304" s="77"/>
      <c r="CC304" s="77"/>
      <c r="CD304" s="77"/>
      <c r="CE304" s="77"/>
      <c r="CF304" s="77"/>
      <c r="CG304" s="77"/>
      <c r="CH304" s="77"/>
      <c r="CI304" s="77"/>
      <c r="CJ304" s="77"/>
      <c r="CK304" s="77"/>
      <c r="CL304" s="77"/>
      <c r="CM304" s="77"/>
      <c r="CN304" s="77"/>
      <c r="CO304" s="77"/>
      <c r="CP304" s="77"/>
      <c r="CQ304" s="77"/>
      <c r="CR304" s="77"/>
      <c r="CS304" s="77"/>
      <c r="CT304" s="77"/>
      <c r="CU304" s="77"/>
      <c r="CV304" s="77"/>
      <c r="CW304" s="77"/>
      <c r="CX304" s="77"/>
      <c r="CY304" s="77"/>
      <c r="CZ304" s="77"/>
      <c r="DA304" s="77"/>
      <c r="DB304" s="77"/>
      <c r="DC304" s="77"/>
      <c r="DD304" s="77"/>
      <c r="DE304" s="77"/>
      <c r="DF304" s="77"/>
      <c r="DG304" s="77"/>
      <c r="DH304" s="77"/>
      <c r="DI304" s="77"/>
      <c r="DJ304" s="77"/>
      <c r="DK304" s="77"/>
      <c r="DL304" s="77"/>
      <c r="DM304" s="77"/>
      <c r="DN304" s="77"/>
      <c r="DO304" s="77"/>
      <c r="DP304" s="77"/>
      <c r="DQ304" s="77"/>
      <c r="DR304" s="77"/>
      <c r="DS304" s="77"/>
      <c r="DT304" s="77"/>
      <c r="DU304" s="77"/>
      <c r="DV304" s="77"/>
      <c r="DW304" s="77"/>
      <c r="DX304" s="77"/>
      <c r="DY304" s="77"/>
      <c r="DZ304" s="77"/>
      <c r="EA304" s="77"/>
      <c r="EB304" s="77"/>
      <c r="EC304" s="77"/>
      <c r="ED304" s="77"/>
      <c r="EE304" s="77"/>
      <c r="EF304" s="77"/>
      <c r="EG304" s="77"/>
      <c r="EH304" s="77"/>
      <c r="EI304" s="77"/>
      <c r="EJ304" s="77"/>
      <c r="EK304" s="77"/>
      <c r="EL304" s="77"/>
      <c r="EM304" s="77"/>
      <c r="EN304" s="77"/>
      <c r="EO304" s="77"/>
      <c r="EP304" s="77"/>
      <c r="EQ304" s="77"/>
      <c r="ER304" s="77"/>
      <c r="ES304" s="77"/>
      <c r="ET304" s="77"/>
      <c r="EU304" s="77"/>
      <c r="EV304" s="77"/>
      <c r="EW304" s="77"/>
      <c r="EX304" s="77"/>
      <c r="EY304" s="77"/>
      <c r="EZ304" s="77"/>
      <c r="FA304" s="77"/>
      <c r="FB304" s="77"/>
      <c r="FC304" s="77"/>
      <c r="FD304" s="77"/>
      <c r="FE304" s="77"/>
      <c r="FF304" s="77"/>
      <c r="FG304" s="77"/>
      <c r="FH304" s="77"/>
      <c r="FI304" s="77"/>
      <c r="FJ304" s="77"/>
      <c r="FK304" s="77"/>
      <c r="FL304" s="77"/>
      <c r="FM304" s="77"/>
      <c r="FN304" s="77"/>
      <c r="FO304" s="77"/>
      <c r="FP304" s="77"/>
      <c r="FQ304" s="77"/>
      <c r="FR304" s="77"/>
      <c r="FS304" s="77"/>
      <c r="FT304" s="77"/>
      <c r="FU304" s="77"/>
      <c r="FV304" s="77"/>
      <c r="FW304" s="77"/>
      <c r="FX304" s="77"/>
      <c r="FY304" s="77"/>
      <c r="FZ304" s="77"/>
      <c r="GA304" s="77"/>
      <c r="GB304" s="77"/>
      <c r="GC304" s="77"/>
      <c r="GD304" s="77"/>
      <c r="GE304" s="77"/>
      <c r="GF304" s="77"/>
      <c r="GG304" s="77"/>
      <c r="GH304" s="77"/>
      <c r="GI304" s="77"/>
      <c r="GJ304" s="77"/>
      <c r="GK304" s="77"/>
      <c r="GL304" s="77"/>
      <c r="GM304" s="77"/>
    </row>
    <row r="305" spans="1:13" ht="14.45" customHeight="1">
      <c r="A305" s="38"/>
      <c r="B305" s="39" t="s">
        <v>459</v>
      </c>
      <c r="C305" s="40"/>
      <c r="D305" s="40"/>
      <c r="E305" s="41"/>
      <c r="F305" s="42"/>
      <c r="G305" s="42"/>
      <c r="H305" s="41"/>
      <c r="I305" s="40"/>
      <c r="J305" s="40"/>
      <c r="K305" s="44"/>
      <c r="L305" s="44"/>
      <c r="M305" s="72"/>
    </row>
    <row r="306" spans="1:13" ht="14.45" customHeight="1">
      <c r="A306" s="25"/>
      <c r="B306" s="26" t="s">
        <v>460</v>
      </c>
      <c r="C306" s="23"/>
      <c r="D306" s="23"/>
      <c r="E306" s="27"/>
      <c r="F306" s="28"/>
      <c r="G306" s="28"/>
      <c r="H306" s="27"/>
      <c r="I306" s="23"/>
      <c r="J306" s="23"/>
      <c r="K306" s="21"/>
      <c r="L306" s="21"/>
      <c r="M306" s="69"/>
    </row>
    <row r="307" spans="1:13" ht="23.1" customHeight="1">
      <c r="B307" s="2" t="e" vm="248">
        <v>#VALUE!</v>
      </c>
      <c r="C307" s="3">
        <v>20416</v>
      </c>
      <c r="D307" s="4" t="s">
        <v>461</v>
      </c>
      <c r="E307" s="5">
        <v>6</v>
      </c>
      <c r="F307" s="6">
        <v>73.5</v>
      </c>
      <c r="G307" s="6">
        <f t="shared" si="30"/>
        <v>60.743801652892564</v>
      </c>
      <c r="H307" s="7">
        <v>0.21</v>
      </c>
      <c r="I307" s="8"/>
      <c r="J307" s="12">
        <f t="shared" ref="J307:J311" si="33">I307*G307</f>
        <v>0</v>
      </c>
      <c r="K307" s="12">
        <f t="shared" si="31"/>
        <v>0</v>
      </c>
      <c r="L307" s="12" t="s">
        <v>17</v>
      </c>
      <c r="M307" s="70" t="s">
        <v>462</v>
      </c>
    </row>
    <row r="308" spans="1:13" ht="23.1" customHeight="1">
      <c r="B308" s="2" t="e" vm="249">
        <v>#VALUE!</v>
      </c>
      <c r="C308" s="3">
        <v>20415</v>
      </c>
      <c r="D308" s="4" t="s">
        <v>463</v>
      </c>
      <c r="E308" s="5">
        <v>6</v>
      </c>
      <c r="F308" s="6">
        <v>63.900000000000006</v>
      </c>
      <c r="G308" s="6">
        <f t="shared" si="30"/>
        <v>52.809917355371908</v>
      </c>
      <c r="H308" s="7">
        <v>0.21</v>
      </c>
      <c r="I308" s="8"/>
      <c r="J308" s="12">
        <f t="shared" si="33"/>
        <v>0</v>
      </c>
      <c r="K308" s="12">
        <f t="shared" si="31"/>
        <v>0</v>
      </c>
      <c r="L308" s="12" t="s">
        <v>17</v>
      </c>
      <c r="M308" s="70" t="s">
        <v>464</v>
      </c>
    </row>
    <row r="309" spans="1:13" ht="23.1" customHeight="1">
      <c r="B309" s="2" t="e" vm="250">
        <v>#VALUE!</v>
      </c>
      <c r="C309" s="3">
        <v>20413</v>
      </c>
      <c r="D309" s="4" t="s">
        <v>465</v>
      </c>
      <c r="E309" s="5">
        <v>6</v>
      </c>
      <c r="F309" s="6">
        <v>63.900000000000006</v>
      </c>
      <c r="G309" s="6">
        <f t="shared" si="30"/>
        <v>52.809917355371908</v>
      </c>
      <c r="H309" s="7">
        <v>0.21</v>
      </c>
      <c r="I309" s="8"/>
      <c r="J309" s="12">
        <f t="shared" si="33"/>
        <v>0</v>
      </c>
      <c r="K309" s="12">
        <f t="shared" si="31"/>
        <v>0</v>
      </c>
      <c r="L309" s="12" t="s">
        <v>17</v>
      </c>
      <c r="M309" s="70" t="s">
        <v>464</v>
      </c>
    </row>
    <row r="310" spans="1:13" ht="23.1" customHeight="1">
      <c r="B310" s="2" t="e" vm="251">
        <v>#VALUE!</v>
      </c>
      <c r="C310" s="3" t="s">
        <v>466</v>
      </c>
      <c r="D310" s="4" t="s">
        <v>467</v>
      </c>
      <c r="E310" s="5">
        <v>6</v>
      </c>
      <c r="F310" s="6">
        <v>53.7</v>
      </c>
      <c r="G310" s="6">
        <f t="shared" si="30"/>
        <v>44.380165289256205</v>
      </c>
      <c r="H310" s="7">
        <v>0.21</v>
      </c>
      <c r="I310" s="8"/>
      <c r="J310" s="12">
        <f t="shared" si="33"/>
        <v>0</v>
      </c>
      <c r="K310" s="48">
        <f t="shared" si="31"/>
        <v>0</v>
      </c>
      <c r="L310" s="12" t="s">
        <v>17</v>
      </c>
      <c r="M310" s="73" t="s">
        <v>462</v>
      </c>
    </row>
    <row r="311" spans="1:13" ht="23.1" customHeight="1">
      <c r="C311" s="3" t="s">
        <v>468</v>
      </c>
      <c r="D311" s="4" t="s">
        <v>469</v>
      </c>
      <c r="E311" s="5">
        <v>8</v>
      </c>
      <c r="F311" s="6">
        <v>55.6</v>
      </c>
      <c r="G311" s="6">
        <v>45.95</v>
      </c>
      <c r="H311" s="7">
        <v>0.21</v>
      </c>
      <c r="I311" s="8"/>
      <c r="J311" s="12">
        <f t="shared" si="33"/>
        <v>0</v>
      </c>
      <c r="K311" s="48">
        <f t="shared" si="31"/>
        <v>0</v>
      </c>
      <c r="L311" s="12" t="s">
        <v>59</v>
      </c>
      <c r="M311" s="73" t="s">
        <v>83</v>
      </c>
    </row>
    <row r="312" spans="1:13" ht="14.45" customHeight="1">
      <c r="A312" s="25"/>
      <c r="B312" s="26" t="s">
        <v>470</v>
      </c>
      <c r="C312" s="25"/>
      <c r="D312" s="25"/>
      <c r="E312" s="25"/>
      <c r="F312" s="25"/>
      <c r="G312" s="28"/>
      <c r="H312" s="25"/>
      <c r="I312" s="25"/>
      <c r="J312" s="25"/>
      <c r="K312" s="25"/>
      <c r="L312" s="25"/>
      <c r="M312" s="74"/>
    </row>
    <row r="313" spans="1:13" ht="23.1" customHeight="1">
      <c r="B313" s="2" t="e" vm="252">
        <v>#VALUE!</v>
      </c>
      <c r="C313" s="3">
        <v>88333</v>
      </c>
      <c r="D313" s="4" t="s">
        <v>471</v>
      </c>
      <c r="E313" s="5">
        <v>6</v>
      </c>
      <c r="F313" s="6">
        <f>10.95*6</f>
        <v>65.699999999999989</v>
      </c>
      <c r="G313" s="6">
        <f t="shared" si="30"/>
        <v>54.297520661157016</v>
      </c>
      <c r="H313" s="7">
        <v>0.21</v>
      </c>
      <c r="I313" s="8"/>
      <c r="J313" s="12">
        <f t="shared" ref="J313:J333" si="34">I313*G313</f>
        <v>0</v>
      </c>
      <c r="K313" s="12">
        <f t="shared" si="31"/>
        <v>0</v>
      </c>
      <c r="L313" s="12" t="s">
        <v>59</v>
      </c>
      <c r="M313" s="70" t="s">
        <v>165</v>
      </c>
    </row>
    <row r="314" spans="1:13" ht="23.1" customHeight="1">
      <c r="B314" s="2" t="e" vm="253">
        <v>#VALUE!</v>
      </c>
      <c r="C314" s="3">
        <v>20211</v>
      </c>
      <c r="D314" s="4" t="s">
        <v>472</v>
      </c>
      <c r="E314" s="5">
        <v>6</v>
      </c>
      <c r="F314" s="6">
        <v>44.1</v>
      </c>
      <c r="G314" s="6">
        <f t="shared" si="30"/>
        <v>36.446280991735541</v>
      </c>
      <c r="H314" s="7">
        <v>0.21</v>
      </c>
      <c r="I314" s="8"/>
      <c r="J314" s="12">
        <f t="shared" si="34"/>
        <v>0</v>
      </c>
      <c r="K314" s="12">
        <f t="shared" si="31"/>
        <v>0</v>
      </c>
      <c r="L314" s="12" t="s">
        <v>17</v>
      </c>
      <c r="M314" s="70" t="s">
        <v>462</v>
      </c>
    </row>
    <row r="315" spans="1:13" ht="23.1" customHeight="1">
      <c r="B315" s="2" t="e" vm="254">
        <v>#VALUE!</v>
      </c>
      <c r="C315" s="3">
        <v>20225</v>
      </c>
      <c r="D315" s="4" t="s">
        <v>473</v>
      </c>
      <c r="E315" s="5">
        <v>6</v>
      </c>
      <c r="F315" s="6">
        <v>42.9</v>
      </c>
      <c r="G315" s="6">
        <f t="shared" si="30"/>
        <v>35.454545454545453</v>
      </c>
      <c r="H315" s="7">
        <v>0.21</v>
      </c>
      <c r="I315" s="8"/>
      <c r="J315" s="12">
        <f t="shared" si="34"/>
        <v>0</v>
      </c>
      <c r="K315" s="12">
        <f t="shared" si="31"/>
        <v>0</v>
      </c>
      <c r="L315" s="12" t="s">
        <v>17</v>
      </c>
      <c r="M315" s="70" t="s">
        <v>295</v>
      </c>
    </row>
    <row r="316" spans="1:13" ht="23.1" customHeight="1">
      <c r="B316" s="2" t="e" vm="255">
        <v>#VALUE!</v>
      </c>
      <c r="C316" s="3" t="s">
        <v>474</v>
      </c>
      <c r="D316" s="96" t="s">
        <v>475</v>
      </c>
      <c r="E316" s="5">
        <v>6</v>
      </c>
      <c r="F316" s="6">
        <v>32.700000000000003</v>
      </c>
      <c r="G316" s="6">
        <f t="shared" si="30"/>
        <v>27.024793388429757</v>
      </c>
      <c r="H316" s="7">
        <v>0.21</v>
      </c>
      <c r="I316" s="8"/>
      <c r="J316" s="12">
        <f t="shared" si="34"/>
        <v>0</v>
      </c>
      <c r="K316" s="12">
        <f t="shared" si="31"/>
        <v>0</v>
      </c>
      <c r="L316" s="12" t="s">
        <v>17</v>
      </c>
      <c r="M316" s="70" t="s">
        <v>464</v>
      </c>
    </row>
    <row r="317" spans="1:13" ht="23.1" customHeight="1">
      <c r="B317" s="2" t="e" vm="256">
        <v>#VALUE!</v>
      </c>
      <c r="C317" s="3">
        <v>20261</v>
      </c>
      <c r="D317" s="4" t="s">
        <v>476</v>
      </c>
      <c r="E317" s="5">
        <v>6</v>
      </c>
      <c r="F317" s="6">
        <v>42.9</v>
      </c>
      <c r="G317" s="6">
        <f t="shared" si="30"/>
        <v>35.454545454545453</v>
      </c>
      <c r="H317" s="7">
        <v>0.21</v>
      </c>
      <c r="I317" s="8"/>
      <c r="J317" s="12">
        <f t="shared" si="34"/>
        <v>0</v>
      </c>
      <c r="K317" s="12">
        <f t="shared" si="31"/>
        <v>0</v>
      </c>
      <c r="L317" s="12" t="s">
        <v>17</v>
      </c>
      <c r="M317" s="70" t="s">
        <v>295</v>
      </c>
    </row>
    <row r="318" spans="1:13" ht="23.1" customHeight="1">
      <c r="B318" s="2" t="e" vm="257">
        <v>#VALUE!</v>
      </c>
      <c r="C318" s="3">
        <v>20212</v>
      </c>
      <c r="D318" s="4" t="s">
        <v>477</v>
      </c>
      <c r="E318" s="5">
        <v>6</v>
      </c>
      <c r="F318" s="6">
        <v>44.400000000000006</v>
      </c>
      <c r="G318" s="6">
        <f t="shared" si="30"/>
        <v>36.694214876033065</v>
      </c>
      <c r="H318" s="7">
        <v>0.21</v>
      </c>
      <c r="I318" s="8"/>
      <c r="J318" s="12">
        <f t="shared" si="34"/>
        <v>0</v>
      </c>
      <c r="K318" s="12">
        <f t="shared" si="31"/>
        <v>0</v>
      </c>
      <c r="L318" s="12" t="s">
        <v>17</v>
      </c>
      <c r="M318" s="70" t="s">
        <v>464</v>
      </c>
    </row>
    <row r="319" spans="1:13" ht="23.1" customHeight="1">
      <c r="B319" s="2" t="e" vm="258">
        <v>#VALUE!</v>
      </c>
      <c r="C319" s="3">
        <v>20262</v>
      </c>
      <c r="D319" s="4" t="s">
        <v>478</v>
      </c>
      <c r="E319" s="5">
        <v>6</v>
      </c>
      <c r="F319" s="6">
        <v>59.699999999999996</v>
      </c>
      <c r="G319" s="6">
        <f t="shared" si="30"/>
        <v>49.33884297520661</v>
      </c>
      <c r="H319" s="7">
        <v>0.21</v>
      </c>
      <c r="I319" s="8"/>
      <c r="J319" s="12">
        <f t="shared" si="34"/>
        <v>0</v>
      </c>
      <c r="K319" s="12">
        <f t="shared" si="31"/>
        <v>0</v>
      </c>
      <c r="L319" s="12" t="s">
        <v>17</v>
      </c>
      <c r="M319" s="70" t="s">
        <v>462</v>
      </c>
    </row>
    <row r="320" spans="1:13" ht="23.1" customHeight="1">
      <c r="B320" s="2" t="e" vm="259">
        <v>#VALUE!</v>
      </c>
      <c r="C320" s="3" t="s">
        <v>479</v>
      </c>
      <c r="D320" s="4" t="s">
        <v>480</v>
      </c>
      <c r="E320" s="5">
        <v>12</v>
      </c>
      <c r="F320" s="6">
        <v>27</v>
      </c>
      <c r="G320" s="6">
        <f t="shared" si="30"/>
        <v>22.314049586776861</v>
      </c>
      <c r="H320" s="7">
        <v>0.21</v>
      </c>
      <c r="I320" s="8"/>
      <c r="J320" s="12">
        <f t="shared" si="34"/>
        <v>0</v>
      </c>
      <c r="K320" s="12">
        <f t="shared" si="31"/>
        <v>0</v>
      </c>
      <c r="L320" s="12" t="s">
        <v>17</v>
      </c>
      <c r="M320" s="70" t="s">
        <v>464</v>
      </c>
    </row>
    <row r="321" spans="1:13" ht="23.1" customHeight="1">
      <c r="B321" s="2" t="e" vm="260">
        <v>#VALUE!</v>
      </c>
      <c r="C321" s="3" t="s">
        <v>481</v>
      </c>
      <c r="D321" s="4" t="s">
        <v>482</v>
      </c>
      <c r="E321" s="5">
        <v>4</v>
      </c>
      <c r="F321" s="6">
        <v>79.8</v>
      </c>
      <c r="G321" s="6">
        <f t="shared" si="30"/>
        <v>65.950413223140501</v>
      </c>
      <c r="H321" s="7">
        <v>0.21</v>
      </c>
      <c r="I321" s="8"/>
      <c r="J321" s="12">
        <f t="shared" si="34"/>
        <v>0</v>
      </c>
      <c r="K321" s="12">
        <f t="shared" si="31"/>
        <v>0</v>
      </c>
      <c r="L321" s="12" t="s">
        <v>17</v>
      </c>
      <c r="M321" s="70" t="s">
        <v>464</v>
      </c>
    </row>
    <row r="322" spans="1:13" ht="14.45" customHeight="1">
      <c r="A322" s="25"/>
      <c r="B322" s="26" t="s">
        <v>483</v>
      </c>
      <c r="C322" s="23"/>
      <c r="D322" s="23"/>
      <c r="E322" s="27"/>
      <c r="F322" s="28"/>
      <c r="G322" s="28"/>
      <c r="H322" s="27"/>
      <c r="I322" s="23"/>
      <c r="J322" s="23"/>
      <c r="K322" s="21"/>
      <c r="L322" s="21"/>
      <c r="M322" s="69"/>
    </row>
    <row r="323" spans="1:13" ht="23.1" customHeight="1">
      <c r="B323" s="2" t="e" vm="261">
        <v>#VALUE!</v>
      </c>
      <c r="C323" s="3">
        <v>88332</v>
      </c>
      <c r="D323" s="4" t="s">
        <v>471</v>
      </c>
      <c r="E323" s="5">
        <v>6</v>
      </c>
      <c r="F323" s="6">
        <f>11.95*6</f>
        <v>71.699999999999989</v>
      </c>
      <c r="G323" s="6">
        <f t="shared" si="30"/>
        <v>59.256198347107429</v>
      </c>
      <c r="H323" s="7">
        <v>0.21</v>
      </c>
      <c r="I323" s="8"/>
      <c r="J323" s="12">
        <f t="shared" si="34"/>
        <v>0</v>
      </c>
      <c r="K323" s="12">
        <f t="shared" si="31"/>
        <v>0</v>
      </c>
      <c r="L323" s="12" t="s">
        <v>59</v>
      </c>
      <c r="M323" s="70" t="s">
        <v>165</v>
      </c>
    </row>
    <row r="324" spans="1:13" ht="23.1" customHeight="1">
      <c r="B324" s="2" t="e" vm="262">
        <v>#VALUE!</v>
      </c>
      <c r="C324" s="3">
        <v>20032</v>
      </c>
      <c r="D324" s="4" t="s">
        <v>484</v>
      </c>
      <c r="E324" s="5">
        <v>6</v>
      </c>
      <c r="F324" s="6">
        <v>47.099999999999994</v>
      </c>
      <c r="G324" s="6">
        <f t="shared" si="30"/>
        <v>38.925619834710737</v>
      </c>
      <c r="H324" s="7">
        <v>0.21</v>
      </c>
      <c r="I324" s="8"/>
      <c r="J324" s="12">
        <f t="shared" si="34"/>
        <v>0</v>
      </c>
      <c r="K324" s="12">
        <f t="shared" si="31"/>
        <v>0</v>
      </c>
      <c r="L324" s="12" t="s">
        <v>17</v>
      </c>
      <c r="M324" s="70" t="s">
        <v>464</v>
      </c>
    </row>
    <row r="325" spans="1:13" ht="23.1" customHeight="1">
      <c r="B325" s="2" t="e" vm="263">
        <v>#VALUE!</v>
      </c>
      <c r="C325" s="3">
        <v>20054</v>
      </c>
      <c r="D325" s="4" t="s">
        <v>485</v>
      </c>
      <c r="E325" s="5">
        <v>6</v>
      </c>
      <c r="F325" s="6">
        <v>44.1</v>
      </c>
      <c r="G325" s="6">
        <f t="shared" si="30"/>
        <v>36.446280991735541</v>
      </c>
      <c r="H325" s="7">
        <v>0.21</v>
      </c>
      <c r="I325" s="8"/>
      <c r="J325" s="12">
        <f t="shared" si="34"/>
        <v>0</v>
      </c>
      <c r="K325" s="12">
        <f t="shared" si="31"/>
        <v>0</v>
      </c>
      <c r="L325" s="12" t="s">
        <v>17</v>
      </c>
      <c r="M325" s="70" t="s">
        <v>462</v>
      </c>
    </row>
    <row r="326" spans="1:13" ht="23.1" customHeight="1">
      <c r="B326" s="2" t="e" vm="264">
        <v>#VALUE!</v>
      </c>
      <c r="C326" s="3">
        <v>20059</v>
      </c>
      <c r="D326" s="4" t="s">
        <v>486</v>
      </c>
      <c r="E326" s="5">
        <v>6</v>
      </c>
      <c r="F326" s="6">
        <v>32.700000000000003</v>
      </c>
      <c r="G326" s="6">
        <f t="shared" si="30"/>
        <v>27.024793388429757</v>
      </c>
      <c r="H326" s="7">
        <v>0.21</v>
      </c>
      <c r="I326" s="8"/>
      <c r="J326" s="12">
        <f t="shared" si="34"/>
        <v>0</v>
      </c>
      <c r="K326" s="12">
        <f t="shared" si="31"/>
        <v>0</v>
      </c>
      <c r="L326" s="12" t="s">
        <v>17</v>
      </c>
      <c r="M326" s="70" t="s">
        <v>464</v>
      </c>
    </row>
    <row r="327" spans="1:13" ht="23.1" customHeight="1">
      <c r="B327" s="2" t="e" vm="265">
        <v>#VALUE!</v>
      </c>
      <c r="C327" s="3">
        <v>20068</v>
      </c>
      <c r="D327" s="4" t="s">
        <v>487</v>
      </c>
      <c r="E327" s="5">
        <v>6</v>
      </c>
      <c r="F327" s="6">
        <v>53.4</v>
      </c>
      <c r="G327" s="6">
        <f t="shared" si="30"/>
        <v>44.132231404958681</v>
      </c>
      <c r="H327" s="7">
        <v>0.21</v>
      </c>
      <c r="I327" s="8"/>
      <c r="J327" s="12">
        <f t="shared" si="34"/>
        <v>0</v>
      </c>
      <c r="K327" s="12">
        <f t="shared" si="31"/>
        <v>0</v>
      </c>
      <c r="L327" s="12" t="s">
        <v>17</v>
      </c>
      <c r="M327" s="70" t="s">
        <v>464</v>
      </c>
    </row>
    <row r="328" spans="1:13" ht="23.1" customHeight="1">
      <c r="B328" s="2" t="e" vm="266">
        <v>#VALUE!</v>
      </c>
      <c r="C328" s="3">
        <v>20074</v>
      </c>
      <c r="D328" s="4" t="s">
        <v>488</v>
      </c>
      <c r="E328" s="5">
        <v>6</v>
      </c>
      <c r="F328" s="6">
        <v>59.699999999999996</v>
      </c>
      <c r="G328" s="6">
        <f t="shared" si="30"/>
        <v>49.33884297520661</v>
      </c>
      <c r="H328" s="7">
        <v>0.21</v>
      </c>
      <c r="I328" s="8"/>
      <c r="J328" s="12">
        <f t="shared" si="34"/>
        <v>0</v>
      </c>
      <c r="K328" s="12">
        <f t="shared" si="31"/>
        <v>0</v>
      </c>
      <c r="L328" s="12" t="s">
        <v>17</v>
      </c>
      <c r="M328" s="70" t="s">
        <v>462</v>
      </c>
    </row>
    <row r="329" spans="1:13" ht="23.1" customHeight="1">
      <c r="B329" s="2" t="e" vm="267">
        <v>#VALUE!</v>
      </c>
      <c r="C329" s="3">
        <v>20078</v>
      </c>
      <c r="D329" s="4" t="s">
        <v>489</v>
      </c>
      <c r="E329" s="5">
        <v>6</v>
      </c>
      <c r="F329" s="6">
        <v>77.7</v>
      </c>
      <c r="G329" s="6">
        <f t="shared" si="30"/>
        <v>64.214876033057863</v>
      </c>
      <c r="H329" s="7">
        <v>0.21</v>
      </c>
      <c r="I329" s="8"/>
      <c r="J329" s="12">
        <f t="shared" si="34"/>
        <v>0</v>
      </c>
      <c r="K329" s="12">
        <f t="shared" si="31"/>
        <v>0</v>
      </c>
      <c r="L329" s="12" t="s">
        <v>17</v>
      </c>
      <c r="M329" s="70" t="s">
        <v>462</v>
      </c>
    </row>
    <row r="330" spans="1:13" ht="23.1" customHeight="1">
      <c r="B330" s="2" t="e" vm="268">
        <v>#VALUE!</v>
      </c>
      <c r="C330" s="3">
        <v>20052</v>
      </c>
      <c r="D330" s="4" t="s">
        <v>490</v>
      </c>
      <c r="E330" s="5">
        <v>6</v>
      </c>
      <c r="F330" s="6">
        <f>7.15*6</f>
        <v>42.900000000000006</v>
      </c>
      <c r="G330" s="6">
        <f t="shared" si="30"/>
        <v>35.45454545454546</v>
      </c>
      <c r="H330" s="7">
        <v>0.21</v>
      </c>
      <c r="I330" s="8"/>
      <c r="J330" s="12">
        <f t="shared" si="34"/>
        <v>0</v>
      </c>
      <c r="K330" s="12">
        <f t="shared" si="31"/>
        <v>0</v>
      </c>
      <c r="L330" s="12" t="s">
        <v>17</v>
      </c>
      <c r="M330" s="70" t="s">
        <v>295</v>
      </c>
    </row>
    <row r="331" spans="1:13" ht="23.1" customHeight="1">
      <c r="B331" s="2" t="e" vm="269">
        <v>#VALUE!</v>
      </c>
      <c r="C331" s="3">
        <v>20067</v>
      </c>
      <c r="D331" s="4" t="s">
        <v>491</v>
      </c>
      <c r="E331" s="5">
        <v>6</v>
      </c>
      <c r="F331" s="6">
        <v>42.9</v>
      </c>
      <c r="G331" s="6">
        <f t="shared" si="30"/>
        <v>35.454545454545453</v>
      </c>
      <c r="H331" s="7">
        <v>0.21</v>
      </c>
      <c r="I331" s="8"/>
      <c r="J331" s="12">
        <f t="shared" si="34"/>
        <v>0</v>
      </c>
      <c r="K331" s="12">
        <f t="shared" si="31"/>
        <v>0</v>
      </c>
      <c r="L331" s="12" t="s">
        <v>17</v>
      </c>
      <c r="M331" s="70" t="s">
        <v>295</v>
      </c>
    </row>
    <row r="332" spans="1:13" ht="23.1" customHeight="1">
      <c r="B332" s="2" t="e" vm="270">
        <v>#VALUE!</v>
      </c>
      <c r="C332" s="3">
        <v>20081</v>
      </c>
      <c r="D332" s="4" t="s">
        <v>492</v>
      </c>
      <c r="E332" s="5">
        <v>12</v>
      </c>
      <c r="F332" s="6">
        <v>27</v>
      </c>
      <c r="G332" s="6">
        <f t="shared" si="30"/>
        <v>22.314049586776861</v>
      </c>
      <c r="H332" s="7">
        <v>0.21</v>
      </c>
      <c r="I332" s="8"/>
      <c r="J332" s="12">
        <f t="shared" si="34"/>
        <v>0</v>
      </c>
      <c r="K332" s="12">
        <f t="shared" si="31"/>
        <v>0</v>
      </c>
      <c r="L332" s="12" t="s">
        <v>17</v>
      </c>
      <c r="M332" s="70" t="s">
        <v>464</v>
      </c>
    </row>
    <row r="333" spans="1:13" ht="23.1" customHeight="1">
      <c r="B333" s="2" t="e" vm="271">
        <v>#VALUE!</v>
      </c>
      <c r="C333" s="3">
        <v>20080</v>
      </c>
      <c r="D333" s="4" t="s">
        <v>493</v>
      </c>
      <c r="E333" s="5">
        <v>4</v>
      </c>
      <c r="F333" s="6">
        <v>79.8</v>
      </c>
      <c r="G333" s="6">
        <f t="shared" si="30"/>
        <v>65.950413223140501</v>
      </c>
      <c r="H333" s="7">
        <v>0.21</v>
      </c>
      <c r="I333" s="8"/>
      <c r="J333" s="12">
        <f t="shared" si="34"/>
        <v>0</v>
      </c>
      <c r="K333" s="12">
        <f t="shared" si="31"/>
        <v>0</v>
      </c>
      <c r="L333" s="12" t="s">
        <v>17</v>
      </c>
      <c r="M333" s="70" t="s">
        <v>464</v>
      </c>
    </row>
    <row r="334" spans="1:13" ht="14.45" customHeight="1">
      <c r="A334" s="25"/>
      <c r="B334" s="26" t="s">
        <v>494</v>
      </c>
      <c r="C334" s="23"/>
      <c r="D334" s="23"/>
      <c r="E334" s="27"/>
      <c r="F334" s="28"/>
      <c r="G334" s="28"/>
      <c r="H334" s="27"/>
      <c r="I334" s="23"/>
      <c r="J334" s="23"/>
      <c r="K334" s="21"/>
      <c r="L334" s="21"/>
      <c r="M334" s="69"/>
    </row>
    <row r="335" spans="1:13" ht="23.1" customHeight="1">
      <c r="B335" s="2" t="e" vm="272">
        <v>#VALUE!</v>
      </c>
      <c r="C335" s="3">
        <v>88334</v>
      </c>
      <c r="D335" s="4" t="s">
        <v>471</v>
      </c>
      <c r="E335" s="5">
        <v>6</v>
      </c>
      <c r="F335" s="6">
        <f>10.95*6</f>
        <v>65.699999999999989</v>
      </c>
      <c r="G335" s="6">
        <f t="shared" si="30"/>
        <v>54.297520661157016</v>
      </c>
      <c r="H335" s="7">
        <v>0.21</v>
      </c>
      <c r="I335" s="8"/>
      <c r="J335" s="12">
        <f t="shared" ref="J335:J336" si="35">I335*G335</f>
        <v>0</v>
      </c>
      <c r="K335" s="12">
        <f t="shared" si="31"/>
        <v>0</v>
      </c>
      <c r="L335" s="12" t="s">
        <v>59</v>
      </c>
      <c r="M335" s="70" t="s">
        <v>165</v>
      </c>
    </row>
    <row r="336" spans="1:13" ht="23.1" customHeight="1">
      <c r="B336" s="2" t="e" vm="273">
        <v>#VALUE!</v>
      </c>
      <c r="C336" s="3">
        <v>20154</v>
      </c>
      <c r="D336" s="4" t="s">
        <v>495</v>
      </c>
      <c r="E336" s="5">
        <v>6</v>
      </c>
      <c r="F336" s="6">
        <v>44.1</v>
      </c>
      <c r="G336" s="6">
        <f t="shared" si="30"/>
        <v>36.446280991735541</v>
      </c>
      <c r="H336" s="7">
        <v>0.21</v>
      </c>
      <c r="I336" s="8"/>
      <c r="J336" s="12">
        <f t="shared" si="35"/>
        <v>0</v>
      </c>
      <c r="K336" s="12">
        <f t="shared" si="31"/>
        <v>0</v>
      </c>
      <c r="L336" s="12" t="s">
        <v>17</v>
      </c>
      <c r="M336" s="70" t="s">
        <v>462</v>
      </c>
    </row>
    <row r="337" spans="1:195" s="37" customFormat="1" ht="14.45" customHeight="1">
      <c r="A337" s="29"/>
      <c r="B337" s="30"/>
      <c r="C337" s="31"/>
      <c r="D337" s="32" t="s">
        <v>496</v>
      </c>
      <c r="E337" s="33"/>
      <c r="F337" s="34"/>
      <c r="G337" s="34"/>
      <c r="H337" s="33"/>
      <c r="I337" s="35">
        <f>SUM(I307:I310,I313:I321,I323:I333,I335:I336)</f>
        <v>0</v>
      </c>
      <c r="J337" s="36">
        <f t="shared" ref="J337:K337" si="36">SUM(J307:J310,J313:J321,J323:J333,J335:J336)</f>
        <v>0</v>
      </c>
      <c r="K337" s="36">
        <f t="shared" si="36"/>
        <v>0</v>
      </c>
      <c r="L337" s="36"/>
      <c r="M337" s="71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  <c r="AV337" s="77"/>
      <c r="AW337" s="77"/>
      <c r="AX337" s="77"/>
      <c r="AY337" s="77"/>
      <c r="AZ337" s="77"/>
      <c r="BA337" s="77"/>
      <c r="BB337" s="77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7"/>
      <c r="BR337" s="77"/>
      <c r="BS337" s="77"/>
      <c r="BT337" s="77"/>
      <c r="BU337" s="77"/>
      <c r="BV337" s="77"/>
      <c r="BW337" s="77"/>
      <c r="BX337" s="77"/>
      <c r="BY337" s="77"/>
      <c r="BZ337" s="77"/>
      <c r="CA337" s="77"/>
      <c r="CB337" s="77"/>
      <c r="CC337" s="77"/>
      <c r="CD337" s="77"/>
      <c r="CE337" s="77"/>
      <c r="CF337" s="77"/>
      <c r="CG337" s="77"/>
      <c r="CH337" s="77"/>
      <c r="CI337" s="77"/>
      <c r="CJ337" s="77"/>
      <c r="CK337" s="77"/>
      <c r="CL337" s="77"/>
      <c r="CM337" s="77"/>
      <c r="CN337" s="77"/>
      <c r="CO337" s="77"/>
      <c r="CP337" s="77"/>
      <c r="CQ337" s="77"/>
      <c r="CR337" s="77"/>
      <c r="CS337" s="77"/>
      <c r="CT337" s="77"/>
      <c r="CU337" s="77"/>
      <c r="CV337" s="77"/>
      <c r="CW337" s="77"/>
      <c r="CX337" s="77"/>
      <c r="CY337" s="77"/>
      <c r="CZ337" s="77"/>
      <c r="DA337" s="77"/>
      <c r="DB337" s="77"/>
      <c r="DC337" s="77"/>
      <c r="DD337" s="77"/>
      <c r="DE337" s="77"/>
      <c r="DF337" s="77"/>
      <c r="DG337" s="77"/>
      <c r="DH337" s="77"/>
      <c r="DI337" s="77"/>
      <c r="DJ337" s="77"/>
      <c r="DK337" s="77"/>
      <c r="DL337" s="77"/>
      <c r="DM337" s="77"/>
      <c r="DN337" s="77"/>
      <c r="DO337" s="77"/>
      <c r="DP337" s="77"/>
      <c r="DQ337" s="77"/>
      <c r="DR337" s="77"/>
      <c r="DS337" s="77"/>
      <c r="DT337" s="77"/>
      <c r="DU337" s="77"/>
      <c r="DV337" s="77"/>
      <c r="DW337" s="77"/>
      <c r="DX337" s="77"/>
      <c r="DY337" s="77"/>
      <c r="DZ337" s="77"/>
      <c r="EA337" s="77"/>
      <c r="EB337" s="77"/>
      <c r="EC337" s="77"/>
      <c r="ED337" s="77"/>
      <c r="EE337" s="77"/>
      <c r="EF337" s="77"/>
      <c r="EG337" s="77"/>
      <c r="EH337" s="77"/>
      <c r="EI337" s="77"/>
      <c r="EJ337" s="77"/>
      <c r="EK337" s="77"/>
      <c r="EL337" s="77"/>
      <c r="EM337" s="77"/>
      <c r="EN337" s="77"/>
      <c r="EO337" s="77"/>
      <c r="EP337" s="77"/>
      <c r="EQ337" s="77"/>
      <c r="ER337" s="77"/>
      <c r="ES337" s="77"/>
      <c r="ET337" s="77"/>
      <c r="EU337" s="77"/>
      <c r="EV337" s="77"/>
      <c r="EW337" s="77"/>
      <c r="EX337" s="77"/>
      <c r="EY337" s="77"/>
      <c r="EZ337" s="77"/>
      <c r="FA337" s="77"/>
      <c r="FB337" s="77"/>
      <c r="FC337" s="77"/>
      <c r="FD337" s="77"/>
      <c r="FE337" s="77"/>
      <c r="FF337" s="77"/>
      <c r="FG337" s="77"/>
      <c r="FH337" s="77"/>
      <c r="FI337" s="77"/>
      <c r="FJ337" s="77"/>
      <c r="FK337" s="77"/>
      <c r="FL337" s="77"/>
      <c r="FM337" s="77"/>
      <c r="FN337" s="77"/>
      <c r="FO337" s="77"/>
      <c r="FP337" s="77"/>
      <c r="FQ337" s="77"/>
      <c r="FR337" s="77"/>
      <c r="FS337" s="77"/>
      <c r="FT337" s="77"/>
      <c r="FU337" s="77"/>
      <c r="FV337" s="77"/>
      <c r="FW337" s="77"/>
      <c r="FX337" s="77"/>
      <c r="FY337" s="77"/>
      <c r="FZ337" s="77"/>
      <c r="GA337" s="77"/>
      <c r="GB337" s="77"/>
      <c r="GC337" s="77"/>
      <c r="GD337" s="77"/>
      <c r="GE337" s="77"/>
      <c r="GF337" s="77"/>
      <c r="GG337" s="77"/>
      <c r="GH337" s="77"/>
      <c r="GI337" s="77"/>
      <c r="GJ337" s="77"/>
      <c r="GK337" s="77"/>
      <c r="GL337" s="77"/>
      <c r="GM337" s="77"/>
    </row>
    <row r="338" spans="1:195" ht="14.45" customHeight="1">
      <c r="A338" s="38"/>
      <c r="B338" s="39" t="s">
        <v>497</v>
      </c>
      <c r="C338" s="40"/>
      <c r="D338" s="40"/>
      <c r="E338" s="41"/>
      <c r="F338" s="42"/>
      <c r="G338" s="42"/>
      <c r="H338" s="41"/>
      <c r="I338" s="40"/>
      <c r="J338" s="40"/>
      <c r="K338" s="43"/>
      <c r="L338" s="43"/>
      <c r="M338" s="72"/>
    </row>
    <row r="339" spans="1:195" ht="14.45" customHeight="1">
      <c r="A339" s="25"/>
      <c r="B339" s="26" t="s">
        <v>498</v>
      </c>
      <c r="C339" s="23"/>
      <c r="D339" s="23"/>
      <c r="E339" s="27"/>
      <c r="F339" s="28"/>
      <c r="G339" s="28"/>
      <c r="H339" s="27"/>
      <c r="I339" s="23"/>
      <c r="J339" s="23"/>
      <c r="K339" s="49"/>
      <c r="L339" s="49"/>
      <c r="M339" s="69"/>
    </row>
    <row r="340" spans="1:195" ht="23.1" customHeight="1">
      <c r="A340" s="50" t="s">
        <v>306</v>
      </c>
      <c r="B340" s="2" t="e" vm="274">
        <v>#VALUE!</v>
      </c>
      <c r="C340" s="3">
        <v>49009</v>
      </c>
      <c r="D340" s="4" t="s">
        <v>499</v>
      </c>
      <c r="E340" s="5">
        <v>24</v>
      </c>
      <c r="F340" s="6">
        <f>24*1.7</f>
        <v>40.799999999999997</v>
      </c>
      <c r="G340" s="6">
        <f t="shared" si="30"/>
        <v>33.719008264462808</v>
      </c>
      <c r="H340" s="7">
        <v>0.21</v>
      </c>
      <c r="I340" s="8"/>
      <c r="J340" s="12">
        <f t="shared" ref="J340:J355" si="37">I340*G340</f>
        <v>0</v>
      </c>
      <c r="K340" s="12">
        <f t="shared" si="31"/>
        <v>0</v>
      </c>
      <c r="L340" s="12" t="s">
        <v>59</v>
      </c>
      <c r="M340" s="70" t="s">
        <v>83</v>
      </c>
    </row>
    <row r="341" spans="1:195" ht="23.1" customHeight="1">
      <c r="A341" s="50" t="s">
        <v>306</v>
      </c>
      <c r="B341" s="2" t="e" vm="275">
        <v>#VALUE!</v>
      </c>
      <c r="C341" s="3" t="s">
        <v>500</v>
      </c>
      <c r="D341" s="4" t="s">
        <v>501</v>
      </c>
      <c r="E341" s="5">
        <v>24</v>
      </c>
      <c r="F341" s="6">
        <f>2.7*24</f>
        <v>64.800000000000011</v>
      </c>
      <c r="G341" s="6">
        <f t="shared" si="30"/>
        <v>53.553719008264473</v>
      </c>
      <c r="H341" s="7">
        <v>0.21</v>
      </c>
      <c r="I341" s="8"/>
      <c r="J341" s="12">
        <f t="shared" si="37"/>
        <v>0</v>
      </c>
      <c r="K341" s="12">
        <f t="shared" si="31"/>
        <v>0</v>
      </c>
      <c r="L341" s="12" t="s">
        <v>59</v>
      </c>
      <c r="M341" s="70" t="s">
        <v>83</v>
      </c>
    </row>
    <row r="342" spans="1:195" ht="23.1" customHeight="1">
      <c r="A342" s="50" t="s">
        <v>306</v>
      </c>
      <c r="B342" s="2" t="e" vm="276">
        <v>#VALUE!</v>
      </c>
      <c r="C342" s="3">
        <v>49000</v>
      </c>
      <c r="D342" s="4" t="s">
        <v>502</v>
      </c>
      <c r="E342" s="5">
        <v>24</v>
      </c>
      <c r="F342" s="6">
        <v>50.4</v>
      </c>
      <c r="G342" s="6">
        <f t="shared" ref="G342:G355" si="38">(F342/(1+H342))</f>
        <v>41.652892561983471</v>
      </c>
      <c r="H342" s="7">
        <v>0.21</v>
      </c>
      <c r="I342" s="8"/>
      <c r="J342" s="12">
        <f t="shared" si="37"/>
        <v>0</v>
      </c>
      <c r="K342" s="12">
        <f t="shared" si="31"/>
        <v>0</v>
      </c>
      <c r="L342" s="12" t="s">
        <v>59</v>
      </c>
      <c r="M342" s="70" t="s">
        <v>83</v>
      </c>
    </row>
    <row r="343" spans="1:195" ht="23.1" customHeight="1">
      <c r="A343" s="50" t="s">
        <v>306</v>
      </c>
      <c r="B343" s="2" t="e" vm="277">
        <v>#VALUE!</v>
      </c>
      <c r="C343" s="3">
        <v>49012</v>
      </c>
      <c r="D343" s="4" t="s">
        <v>503</v>
      </c>
      <c r="E343" s="5">
        <v>24</v>
      </c>
      <c r="F343" s="6">
        <f>2.2*24</f>
        <v>52.800000000000004</v>
      </c>
      <c r="G343" s="6">
        <f t="shared" si="38"/>
        <v>43.63636363636364</v>
      </c>
      <c r="H343" s="7">
        <v>0.21</v>
      </c>
      <c r="I343" s="8"/>
      <c r="J343" s="12">
        <f t="shared" si="37"/>
        <v>0</v>
      </c>
      <c r="K343" s="12">
        <f t="shared" si="31"/>
        <v>0</v>
      </c>
      <c r="L343" s="12" t="s">
        <v>59</v>
      </c>
      <c r="M343" s="70" t="s">
        <v>83</v>
      </c>
    </row>
    <row r="344" spans="1:195" ht="23.1" customHeight="1">
      <c r="A344" s="50" t="s">
        <v>306</v>
      </c>
      <c r="B344" s="2" t="e" vm="278">
        <v>#VALUE!</v>
      </c>
      <c r="C344" s="3">
        <v>20808</v>
      </c>
      <c r="D344" s="4" t="s">
        <v>504</v>
      </c>
      <c r="E344" s="5">
        <v>24</v>
      </c>
      <c r="F344" s="6">
        <v>39.599999999999994</v>
      </c>
      <c r="G344" s="6">
        <f t="shared" si="38"/>
        <v>32.727272727272727</v>
      </c>
      <c r="H344" s="7">
        <v>0.21</v>
      </c>
      <c r="I344" s="8"/>
      <c r="J344" s="12">
        <f t="shared" si="37"/>
        <v>0</v>
      </c>
      <c r="K344" s="12">
        <f t="shared" si="31"/>
        <v>0</v>
      </c>
      <c r="L344" s="12" t="s">
        <v>17</v>
      </c>
      <c r="M344" s="70" t="s">
        <v>83</v>
      </c>
    </row>
    <row r="345" spans="1:195" ht="23.1" customHeight="1">
      <c r="A345" s="50" t="s">
        <v>306</v>
      </c>
      <c r="B345" s="2" t="e" vm="279">
        <v>#VALUE!</v>
      </c>
      <c r="C345" s="3">
        <v>49001</v>
      </c>
      <c r="D345" s="4" t="s">
        <v>505</v>
      </c>
      <c r="E345" s="5">
        <v>24</v>
      </c>
      <c r="F345" s="6">
        <v>50.4</v>
      </c>
      <c r="G345" s="6">
        <f t="shared" si="38"/>
        <v>41.652892561983471</v>
      </c>
      <c r="H345" s="7">
        <v>0.21</v>
      </c>
      <c r="I345" s="8"/>
      <c r="J345" s="12">
        <f t="shared" si="37"/>
        <v>0</v>
      </c>
      <c r="K345" s="12">
        <f t="shared" ref="K345:K355" si="39">F345*I345</f>
        <v>0</v>
      </c>
      <c r="L345" s="12" t="s">
        <v>59</v>
      </c>
      <c r="M345" s="70" t="s">
        <v>83</v>
      </c>
    </row>
    <row r="346" spans="1:195" ht="23.1" customHeight="1">
      <c r="A346" s="50" t="s">
        <v>306</v>
      </c>
      <c r="B346" s="2" t="e" vm="280">
        <v>#VALUE!</v>
      </c>
      <c r="C346" s="3">
        <v>49003</v>
      </c>
      <c r="D346" s="4" t="s">
        <v>506</v>
      </c>
      <c r="E346" s="5">
        <v>24</v>
      </c>
      <c r="F346" s="6">
        <v>50.4</v>
      </c>
      <c r="G346" s="6">
        <f t="shared" si="38"/>
        <v>41.652892561983471</v>
      </c>
      <c r="H346" s="7">
        <v>0.21</v>
      </c>
      <c r="I346" s="8"/>
      <c r="J346" s="12">
        <f t="shared" si="37"/>
        <v>0</v>
      </c>
      <c r="K346" s="12">
        <f t="shared" si="39"/>
        <v>0</v>
      </c>
      <c r="L346" s="12" t="s">
        <v>59</v>
      </c>
      <c r="M346" s="70" t="s">
        <v>83</v>
      </c>
    </row>
    <row r="347" spans="1:195" ht="23.1" customHeight="1">
      <c r="A347" s="50" t="s">
        <v>306</v>
      </c>
      <c r="B347" s="2" t="e" vm="281">
        <v>#VALUE!</v>
      </c>
      <c r="C347" s="3">
        <v>49007</v>
      </c>
      <c r="D347" s="4" t="s">
        <v>507</v>
      </c>
      <c r="E347" s="5">
        <v>24</v>
      </c>
      <c r="F347" s="6">
        <f>2.4*24</f>
        <v>57.599999999999994</v>
      </c>
      <c r="G347" s="6">
        <f t="shared" si="38"/>
        <v>47.603305785123965</v>
      </c>
      <c r="H347" s="7">
        <v>0.21</v>
      </c>
      <c r="I347" s="8"/>
      <c r="J347" s="12">
        <f t="shared" si="37"/>
        <v>0</v>
      </c>
      <c r="K347" s="12">
        <f t="shared" si="39"/>
        <v>0</v>
      </c>
      <c r="L347" s="12" t="s">
        <v>59</v>
      </c>
      <c r="M347" s="70" t="s">
        <v>83</v>
      </c>
    </row>
    <row r="348" spans="1:195" ht="14.45" customHeight="1">
      <c r="A348" s="25"/>
      <c r="B348" s="26" t="s">
        <v>508</v>
      </c>
      <c r="C348" s="26"/>
      <c r="D348" s="26"/>
      <c r="E348" s="51"/>
      <c r="F348" s="28"/>
      <c r="G348" s="28"/>
      <c r="H348" s="51"/>
      <c r="I348" s="26"/>
      <c r="J348" s="26"/>
      <c r="K348" s="49"/>
      <c r="L348" s="49"/>
      <c r="M348" s="69"/>
    </row>
    <row r="349" spans="1:195" ht="23.1" customHeight="1">
      <c r="B349" s="2" t="e" vm="282">
        <v>#VALUE!</v>
      </c>
      <c r="C349" s="3">
        <v>20417</v>
      </c>
      <c r="D349" s="4" t="s">
        <v>509</v>
      </c>
      <c r="E349" s="5">
        <v>6</v>
      </c>
      <c r="F349" s="6">
        <v>89.1</v>
      </c>
      <c r="G349" s="6">
        <f t="shared" si="38"/>
        <v>73.63636363636364</v>
      </c>
      <c r="H349" s="7">
        <v>0.21</v>
      </c>
      <c r="I349" s="8"/>
      <c r="J349" s="12">
        <f t="shared" si="37"/>
        <v>0</v>
      </c>
      <c r="K349" s="12">
        <f t="shared" si="39"/>
        <v>0</v>
      </c>
      <c r="L349" s="12" t="s">
        <v>17</v>
      </c>
      <c r="M349" s="70" t="s">
        <v>510</v>
      </c>
    </row>
    <row r="350" spans="1:195" ht="23.1" customHeight="1">
      <c r="B350" s="2" t="e" vm="283">
        <v>#VALUE!</v>
      </c>
      <c r="C350" s="3">
        <v>20699</v>
      </c>
      <c r="D350" s="4" t="s">
        <v>511</v>
      </c>
      <c r="E350" s="5">
        <v>6</v>
      </c>
      <c r="F350" s="6">
        <v>143.69999999999999</v>
      </c>
      <c r="G350" s="6">
        <f t="shared" si="38"/>
        <v>118.7603305785124</v>
      </c>
      <c r="H350" s="7">
        <v>0.21</v>
      </c>
      <c r="I350" s="8"/>
      <c r="J350" s="12">
        <f t="shared" si="37"/>
        <v>0</v>
      </c>
      <c r="K350" s="12">
        <f t="shared" si="39"/>
        <v>0</v>
      </c>
      <c r="L350" s="12" t="s">
        <v>17</v>
      </c>
      <c r="M350" s="70" t="s">
        <v>512</v>
      </c>
    </row>
    <row r="351" spans="1:195" ht="23.1" customHeight="1">
      <c r="B351" s="2" t="e" vm="284">
        <v>#VALUE!</v>
      </c>
      <c r="C351" s="3">
        <v>20608</v>
      </c>
      <c r="D351" s="4" t="s">
        <v>513</v>
      </c>
      <c r="E351" s="5">
        <v>6</v>
      </c>
      <c r="F351" s="6">
        <v>179.10000000000002</v>
      </c>
      <c r="G351" s="6">
        <f t="shared" si="38"/>
        <v>148.01652892561987</v>
      </c>
      <c r="H351" s="7">
        <v>0.21</v>
      </c>
      <c r="I351" s="8"/>
      <c r="J351" s="12">
        <f t="shared" si="37"/>
        <v>0</v>
      </c>
      <c r="K351" s="12">
        <f t="shared" si="39"/>
        <v>0</v>
      </c>
      <c r="L351" s="12" t="s">
        <v>17</v>
      </c>
      <c r="M351" s="70" t="s">
        <v>159</v>
      </c>
    </row>
    <row r="352" spans="1:195" ht="23.1" customHeight="1">
      <c r="B352" s="2" t="e" vm="285">
        <v>#VALUE!</v>
      </c>
      <c r="C352" s="3">
        <v>20609</v>
      </c>
      <c r="D352" s="4" t="s">
        <v>514</v>
      </c>
      <c r="E352" s="5">
        <v>6</v>
      </c>
      <c r="F352" s="6">
        <v>183.89999999999998</v>
      </c>
      <c r="G352" s="6">
        <f t="shared" si="38"/>
        <v>151.98347107438016</v>
      </c>
      <c r="H352" s="7">
        <v>0.21</v>
      </c>
      <c r="I352" s="8"/>
      <c r="J352" s="12">
        <f t="shared" si="37"/>
        <v>0</v>
      </c>
      <c r="K352" s="12">
        <f t="shared" si="39"/>
        <v>0</v>
      </c>
      <c r="L352" s="12" t="s">
        <v>17</v>
      </c>
      <c r="M352" s="70" t="s">
        <v>159</v>
      </c>
    </row>
    <row r="353" spans="1:195" ht="23.1" customHeight="1">
      <c r="B353" s="2" t="e" vm="286">
        <v>#VALUE!</v>
      </c>
      <c r="C353" s="3">
        <v>20602</v>
      </c>
      <c r="D353" s="4" t="s">
        <v>515</v>
      </c>
      <c r="E353" s="5">
        <v>6</v>
      </c>
      <c r="F353" s="6">
        <v>179.7</v>
      </c>
      <c r="G353" s="6">
        <f t="shared" si="38"/>
        <v>148.51239669421486</v>
      </c>
      <c r="H353" s="7">
        <v>0.21</v>
      </c>
      <c r="I353" s="8"/>
      <c r="J353" s="12">
        <f t="shared" si="37"/>
        <v>0</v>
      </c>
      <c r="K353" s="12">
        <f t="shared" si="39"/>
        <v>0</v>
      </c>
      <c r="L353" s="12" t="s">
        <v>17</v>
      </c>
      <c r="M353" s="70" t="s">
        <v>516</v>
      </c>
    </row>
    <row r="354" spans="1:195" ht="23.1" customHeight="1">
      <c r="B354" s="2" t="e" vm="287">
        <v>#VALUE!</v>
      </c>
      <c r="C354" s="3">
        <v>20601</v>
      </c>
      <c r="D354" s="4" t="s">
        <v>517</v>
      </c>
      <c r="E354" s="5">
        <v>6</v>
      </c>
      <c r="F354" s="6">
        <v>191.7</v>
      </c>
      <c r="G354" s="6">
        <f t="shared" si="38"/>
        <v>158.4297520661157</v>
      </c>
      <c r="H354" s="7">
        <v>0.21</v>
      </c>
      <c r="I354" s="8"/>
      <c r="J354" s="12">
        <f t="shared" si="37"/>
        <v>0</v>
      </c>
      <c r="K354" s="12">
        <f t="shared" si="39"/>
        <v>0</v>
      </c>
      <c r="L354" s="12" t="s">
        <v>17</v>
      </c>
      <c r="M354" s="70" t="s">
        <v>516</v>
      </c>
    </row>
    <row r="355" spans="1:195" ht="23.1" customHeight="1">
      <c r="B355" s="2" t="e" vm="288">
        <v>#VALUE!</v>
      </c>
      <c r="C355" s="3">
        <v>20600</v>
      </c>
      <c r="D355" s="4" t="s">
        <v>518</v>
      </c>
      <c r="E355" s="5">
        <v>6</v>
      </c>
      <c r="F355" s="6">
        <v>197.7</v>
      </c>
      <c r="G355" s="6">
        <f t="shared" si="38"/>
        <v>163.38842975206612</v>
      </c>
      <c r="H355" s="7">
        <v>0.21</v>
      </c>
      <c r="I355" s="8"/>
      <c r="J355" s="12">
        <f t="shared" si="37"/>
        <v>0</v>
      </c>
      <c r="K355" s="12">
        <f t="shared" si="39"/>
        <v>0</v>
      </c>
      <c r="L355" s="12" t="s">
        <v>17</v>
      </c>
      <c r="M355" s="70" t="s">
        <v>516</v>
      </c>
    </row>
    <row r="356" spans="1:195" s="37" customFormat="1" ht="14.45" customHeight="1">
      <c r="A356" s="29"/>
      <c r="B356" s="30"/>
      <c r="C356" s="31"/>
      <c r="D356" s="32" t="s">
        <v>519</v>
      </c>
      <c r="E356" s="33"/>
      <c r="F356" s="34"/>
      <c r="G356" s="34"/>
      <c r="H356" s="33"/>
      <c r="I356" s="35">
        <f>SUM(I340:I347,I349:I355)</f>
        <v>0</v>
      </c>
      <c r="J356" s="36">
        <f t="shared" ref="J356:K356" si="40">SUM(J340:J347,J349:J355)</f>
        <v>0</v>
      </c>
      <c r="K356" s="36">
        <f t="shared" si="40"/>
        <v>0</v>
      </c>
      <c r="L356" s="36"/>
      <c r="M356" s="71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  <c r="AU356" s="77"/>
      <c r="AV356" s="77"/>
      <c r="AW356" s="77"/>
      <c r="AX356" s="77"/>
      <c r="AY356" s="77"/>
      <c r="AZ356" s="77"/>
      <c r="BA356" s="77"/>
      <c r="BB356" s="77"/>
      <c r="BC356" s="77"/>
      <c r="BD356" s="77"/>
      <c r="BE356" s="77"/>
      <c r="BF356" s="77"/>
      <c r="BG356" s="77"/>
      <c r="BH356" s="77"/>
      <c r="BI356" s="77"/>
      <c r="BJ356" s="77"/>
      <c r="BK356" s="77"/>
      <c r="BL356" s="77"/>
      <c r="BM356" s="77"/>
      <c r="BN356" s="77"/>
      <c r="BO356" s="77"/>
      <c r="BP356" s="77"/>
      <c r="BQ356" s="77"/>
      <c r="BR356" s="77"/>
      <c r="BS356" s="77"/>
      <c r="BT356" s="77"/>
      <c r="BU356" s="77"/>
      <c r="BV356" s="77"/>
      <c r="BW356" s="77"/>
      <c r="BX356" s="77"/>
      <c r="BY356" s="77"/>
      <c r="BZ356" s="77"/>
      <c r="CA356" s="77"/>
      <c r="CB356" s="77"/>
      <c r="CC356" s="77"/>
      <c r="CD356" s="77"/>
      <c r="CE356" s="77"/>
      <c r="CF356" s="77"/>
      <c r="CG356" s="77"/>
      <c r="CH356" s="77"/>
      <c r="CI356" s="77"/>
      <c r="CJ356" s="77"/>
      <c r="CK356" s="77"/>
      <c r="CL356" s="77"/>
      <c r="CM356" s="77"/>
      <c r="CN356" s="77"/>
      <c r="CO356" s="77"/>
      <c r="CP356" s="77"/>
      <c r="CQ356" s="77"/>
      <c r="CR356" s="77"/>
      <c r="CS356" s="77"/>
      <c r="CT356" s="77"/>
      <c r="CU356" s="77"/>
      <c r="CV356" s="77"/>
      <c r="CW356" s="77"/>
      <c r="CX356" s="77"/>
      <c r="CY356" s="77"/>
      <c r="CZ356" s="77"/>
      <c r="DA356" s="77"/>
      <c r="DB356" s="77"/>
      <c r="DC356" s="77"/>
      <c r="DD356" s="77"/>
      <c r="DE356" s="77"/>
      <c r="DF356" s="77"/>
      <c r="DG356" s="77"/>
      <c r="DH356" s="77"/>
      <c r="DI356" s="77"/>
      <c r="DJ356" s="77"/>
      <c r="DK356" s="77"/>
      <c r="DL356" s="77"/>
      <c r="DM356" s="77"/>
      <c r="DN356" s="77"/>
      <c r="DO356" s="77"/>
      <c r="DP356" s="77"/>
      <c r="DQ356" s="77"/>
      <c r="DR356" s="77"/>
      <c r="DS356" s="77"/>
      <c r="DT356" s="77"/>
      <c r="DU356" s="77"/>
      <c r="DV356" s="77"/>
      <c r="DW356" s="77"/>
      <c r="DX356" s="77"/>
      <c r="DY356" s="77"/>
      <c r="DZ356" s="77"/>
      <c r="EA356" s="77"/>
      <c r="EB356" s="77"/>
      <c r="EC356" s="77"/>
      <c r="ED356" s="77"/>
      <c r="EE356" s="77"/>
      <c r="EF356" s="77"/>
      <c r="EG356" s="77"/>
      <c r="EH356" s="77"/>
      <c r="EI356" s="77"/>
      <c r="EJ356" s="77"/>
      <c r="EK356" s="77"/>
      <c r="EL356" s="77"/>
      <c r="EM356" s="77"/>
      <c r="EN356" s="77"/>
      <c r="EO356" s="77"/>
      <c r="EP356" s="77"/>
      <c r="EQ356" s="77"/>
      <c r="ER356" s="77"/>
      <c r="ES356" s="77"/>
      <c r="ET356" s="77"/>
      <c r="EU356" s="77"/>
      <c r="EV356" s="77"/>
      <c r="EW356" s="77"/>
      <c r="EX356" s="77"/>
      <c r="EY356" s="77"/>
      <c r="EZ356" s="77"/>
      <c r="FA356" s="77"/>
      <c r="FB356" s="77"/>
      <c r="FC356" s="77"/>
      <c r="FD356" s="77"/>
      <c r="FE356" s="77"/>
      <c r="FF356" s="77"/>
      <c r="FG356" s="77"/>
      <c r="FH356" s="77"/>
      <c r="FI356" s="77"/>
      <c r="FJ356" s="77"/>
      <c r="FK356" s="77"/>
      <c r="FL356" s="77"/>
      <c r="FM356" s="77"/>
      <c r="FN356" s="77"/>
      <c r="FO356" s="77"/>
      <c r="FP356" s="77"/>
      <c r="FQ356" s="77"/>
      <c r="FR356" s="77"/>
      <c r="FS356" s="77"/>
      <c r="FT356" s="77"/>
      <c r="FU356" s="77"/>
      <c r="FV356" s="77"/>
      <c r="FW356" s="77"/>
      <c r="FX356" s="77"/>
      <c r="FY356" s="77"/>
      <c r="FZ356" s="77"/>
      <c r="GA356" s="77"/>
      <c r="GB356" s="77"/>
      <c r="GC356" s="77"/>
      <c r="GD356" s="77"/>
      <c r="GE356" s="77"/>
      <c r="GF356" s="77"/>
      <c r="GG356" s="77"/>
      <c r="GH356" s="77"/>
      <c r="GI356" s="77"/>
      <c r="GJ356" s="77"/>
      <c r="GK356" s="77"/>
      <c r="GL356" s="77"/>
      <c r="GM356" s="77"/>
    </row>
    <row r="357" spans="1:195" s="85" customFormat="1" ht="26.1" customHeight="1">
      <c r="A357" s="78"/>
      <c r="B357" s="79"/>
      <c r="C357" s="80"/>
      <c r="D357" s="81" t="s">
        <v>520</v>
      </c>
      <c r="E357" s="82"/>
      <c r="F357" s="82"/>
      <c r="G357" s="82" t="s">
        <v>521</v>
      </c>
      <c r="H357" s="82"/>
      <c r="I357" s="81"/>
      <c r="J357" s="83">
        <f>J49+J103+J124+J159+J182+J209+J217+J224+J263+J293+J304+J337+J356</f>
        <v>0</v>
      </c>
      <c r="K357" s="83">
        <f>K49+K103+K124+K159+K182+K209+K217+K224+K263+K293+K304+K337+K356</f>
        <v>0</v>
      </c>
      <c r="L357" s="83"/>
      <c r="M357" s="84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  <c r="AP357" s="75"/>
      <c r="AQ357" s="75"/>
      <c r="AR357" s="75"/>
      <c r="AS357" s="75"/>
      <c r="AT357" s="75"/>
      <c r="AU357" s="75"/>
      <c r="AV357" s="75"/>
      <c r="AW357" s="75"/>
      <c r="AX357" s="75"/>
      <c r="AY357" s="75"/>
      <c r="AZ357" s="75"/>
      <c r="BA357" s="75"/>
      <c r="BB357" s="75"/>
      <c r="BC357" s="75"/>
      <c r="BD357" s="75"/>
      <c r="BE357" s="75"/>
      <c r="BF357" s="75"/>
      <c r="BG357" s="75"/>
      <c r="BH357" s="75"/>
      <c r="BI357" s="75"/>
      <c r="BJ357" s="75"/>
      <c r="BK357" s="75"/>
      <c r="BL357" s="75"/>
      <c r="BM357" s="75"/>
      <c r="BN357" s="75"/>
      <c r="BO357" s="75"/>
      <c r="BP357" s="75"/>
      <c r="BQ357" s="75"/>
      <c r="BR357" s="75"/>
      <c r="BS357" s="75"/>
      <c r="BT357" s="75"/>
      <c r="BU357" s="75"/>
      <c r="BV357" s="75"/>
      <c r="BW357" s="75"/>
      <c r="BX357" s="75"/>
      <c r="BY357" s="75"/>
      <c r="BZ357" s="75"/>
      <c r="CA357" s="75"/>
      <c r="CB357" s="75"/>
      <c r="CC357" s="75"/>
      <c r="CD357" s="75"/>
      <c r="CE357" s="75"/>
      <c r="CF357" s="75"/>
      <c r="CG357" s="75"/>
      <c r="CH357" s="75"/>
      <c r="CI357" s="75"/>
      <c r="CJ357" s="75"/>
      <c r="CK357" s="75"/>
      <c r="CL357" s="75"/>
      <c r="CM357" s="75"/>
      <c r="CN357" s="75"/>
      <c r="CO357" s="75"/>
      <c r="CP357" s="75"/>
      <c r="CQ357" s="75"/>
      <c r="CR357" s="75"/>
      <c r="CS357" s="75"/>
      <c r="CT357" s="75"/>
      <c r="CU357" s="75"/>
      <c r="CV357" s="75"/>
      <c r="CW357" s="75"/>
      <c r="CX357" s="75"/>
      <c r="CY357" s="75"/>
      <c r="CZ357" s="75"/>
      <c r="DA357" s="75"/>
      <c r="DB357" s="75"/>
      <c r="DC357" s="75"/>
      <c r="DD357" s="75"/>
      <c r="DE357" s="75"/>
      <c r="DF357" s="75"/>
      <c r="DG357" s="75"/>
      <c r="DH357" s="75"/>
      <c r="DI357" s="75"/>
      <c r="DJ357" s="75"/>
      <c r="DK357" s="75"/>
      <c r="DL357" s="75"/>
      <c r="DM357" s="75"/>
      <c r="DN357" s="75"/>
      <c r="DO357" s="75"/>
      <c r="DP357" s="75"/>
      <c r="DQ357" s="75"/>
      <c r="DR357" s="75"/>
      <c r="DS357" s="75"/>
      <c r="DT357" s="75"/>
      <c r="DU357" s="75"/>
      <c r="DV357" s="75"/>
      <c r="DW357" s="75"/>
      <c r="DX357" s="75"/>
      <c r="DY357" s="75"/>
      <c r="DZ357" s="75"/>
      <c r="EA357" s="75"/>
      <c r="EB357" s="75"/>
      <c r="EC357" s="75"/>
      <c r="ED357" s="75"/>
      <c r="EE357" s="75"/>
      <c r="EF357" s="75"/>
      <c r="EG357" s="75"/>
      <c r="EH357" s="75"/>
      <c r="EI357" s="75"/>
      <c r="EJ357" s="75"/>
      <c r="EK357" s="75"/>
      <c r="EL357" s="75"/>
      <c r="EM357" s="75"/>
      <c r="EN357" s="75"/>
      <c r="EO357" s="75"/>
      <c r="EP357" s="75"/>
      <c r="EQ357" s="75"/>
      <c r="ER357" s="75"/>
      <c r="ES357" s="75"/>
      <c r="ET357" s="75"/>
      <c r="EU357" s="75"/>
      <c r="EV357" s="75"/>
      <c r="EW357" s="75"/>
      <c r="EX357" s="75"/>
      <c r="EY357" s="75"/>
      <c r="EZ357" s="75"/>
      <c r="FA357" s="75"/>
      <c r="FB357" s="75"/>
      <c r="FC357" s="75"/>
      <c r="FD357" s="75"/>
      <c r="FE357" s="75"/>
      <c r="FF357" s="75"/>
      <c r="FG357" s="75"/>
      <c r="FH357" s="75"/>
      <c r="FI357" s="75"/>
      <c r="FJ357" s="75"/>
      <c r="FK357" s="75"/>
      <c r="FL357" s="75"/>
      <c r="FM357" s="75"/>
      <c r="FN357" s="75"/>
      <c r="FO357" s="75"/>
      <c r="FP357" s="75"/>
      <c r="FQ357" s="75"/>
      <c r="FR357" s="75"/>
      <c r="FS357" s="75"/>
      <c r="FT357" s="75"/>
      <c r="FU357" s="75"/>
      <c r="FV357" s="75"/>
      <c r="FW357" s="75"/>
      <c r="FX357" s="75"/>
      <c r="FY357" s="75"/>
      <c r="FZ357" s="75"/>
      <c r="GA357" s="75"/>
      <c r="GB357" s="75"/>
      <c r="GC357" s="75"/>
      <c r="GD357" s="75"/>
      <c r="GE357" s="75"/>
      <c r="GF357" s="75"/>
      <c r="GG357" s="75"/>
      <c r="GH357" s="75"/>
      <c r="GI357" s="75"/>
      <c r="GJ357" s="75"/>
      <c r="GK357" s="75"/>
      <c r="GL357" s="75"/>
      <c r="GM357" s="75"/>
    </row>
    <row r="358" spans="1:195" s="75" customFormat="1" ht="44.25" customHeight="1">
      <c r="A358" s="86"/>
      <c r="B358" s="87"/>
      <c r="C358" s="88"/>
      <c r="D358" s="89"/>
      <c r="E358" s="90"/>
      <c r="F358" s="91"/>
      <c r="G358" s="92"/>
      <c r="H358" s="90"/>
      <c r="I358" s="93"/>
      <c r="J358" s="93"/>
      <c r="K358" s="93"/>
      <c r="L358" s="93"/>
    </row>
    <row r="359" spans="1:195" s="75" customFormat="1" ht="44.25" customHeight="1">
      <c r="A359" s="86"/>
      <c r="B359" s="87"/>
      <c r="C359" s="88"/>
      <c r="D359" s="89"/>
      <c r="E359" s="90"/>
      <c r="F359" s="91"/>
      <c r="G359" s="92"/>
      <c r="H359" s="90"/>
      <c r="I359" s="93"/>
      <c r="J359" s="93"/>
      <c r="K359" s="93"/>
      <c r="L359" s="93"/>
    </row>
    <row r="360" spans="1:195" s="75" customFormat="1" ht="44.25" customHeight="1">
      <c r="A360" s="86"/>
      <c r="B360" s="87"/>
      <c r="C360" s="88"/>
      <c r="D360" s="89"/>
      <c r="E360" s="90"/>
      <c r="F360" s="91"/>
      <c r="G360" s="92"/>
      <c r="H360" s="90"/>
      <c r="I360" s="93"/>
      <c r="J360" s="93"/>
      <c r="K360" s="93"/>
      <c r="L360" s="93"/>
    </row>
    <row r="361" spans="1:195" s="75" customFormat="1" ht="44.25" customHeight="1">
      <c r="A361" s="86"/>
      <c r="B361" s="87"/>
      <c r="C361" s="88"/>
      <c r="D361" s="89"/>
      <c r="E361" s="90"/>
      <c r="F361" s="91"/>
      <c r="G361" s="92"/>
      <c r="H361" s="90"/>
      <c r="I361" s="93"/>
      <c r="J361" s="93"/>
      <c r="K361" s="93"/>
      <c r="L361" s="93"/>
    </row>
    <row r="362" spans="1:195" s="75" customFormat="1" ht="44.25" customHeight="1">
      <c r="A362" s="86"/>
      <c r="B362" s="87"/>
      <c r="C362" s="88"/>
      <c r="D362" s="89"/>
      <c r="E362" s="90"/>
      <c r="F362" s="91"/>
      <c r="G362" s="92"/>
      <c r="H362" s="90"/>
      <c r="I362" s="93"/>
      <c r="J362" s="93"/>
      <c r="K362" s="93"/>
      <c r="L362" s="93"/>
    </row>
    <row r="363" spans="1:195" s="75" customFormat="1" ht="44.25" customHeight="1">
      <c r="A363" s="86"/>
      <c r="B363" s="87"/>
      <c r="C363" s="88"/>
      <c r="D363" s="89"/>
      <c r="E363" s="90"/>
      <c r="F363" s="91"/>
      <c r="G363" s="92"/>
      <c r="H363" s="90"/>
      <c r="I363" s="93"/>
      <c r="J363" s="93"/>
      <c r="K363" s="93"/>
      <c r="L363" s="93"/>
    </row>
    <row r="364" spans="1:195" s="75" customFormat="1" ht="44.25" customHeight="1">
      <c r="A364" s="86"/>
      <c r="B364" s="87"/>
      <c r="C364" s="88"/>
      <c r="D364" s="89"/>
      <c r="E364" s="90"/>
      <c r="F364" s="91"/>
      <c r="G364" s="92"/>
      <c r="H364" s="90"/>
      <c r="I364" s="93"/>
      <c r="J364" s="93"/>
      <c r="K364" s="93"/>
      <c r="L364" s="93"/>
    </row>
    <row r="365" spans="1:195" s="75" customFormat="1" ht="44.25" customHeight="1">
      <c r="A365" s="86"/>
      <c r="B365" s="87"/>
      <c r="C365" s="88"/>
      <c r="D365" s="89"/>
      <c r="E365" s="90"/>
      <c r="F365" s="91"/>
      <c r="G365" s="92"/>
      <c r="H365" s="90"/>
      <c r="I365" s="93"/>
      <c r="J365" s="93"/>
      <c r="K365" s="93"/>
      <c r="L365" s="93"/>
    </row>
    <row r="366" spans="1:195" s="75" customFormat="1" ht="44.25" customHeight="1">
      <c r="A366" s="86"/>
      <c r="B366" s="87"/>
      <c r="C366" s="88"/>
      <c r="D366" s="89"/>
      <c r="E366" s="90"/>
      <c r="F366" s="91"/>
      <c r="G366" s="92"/>
      <c r="H366" s="90"/>
      <c r="I366" s="93"/>
      <c r="J366" s="93"/>
      <c r="K366" s="93"/>
      <c r="L366" s="93"/>
    </row>
    <row r="367" spans="1:195" s="75" customFormat="1" ht="44.25" customHeight="1">
      <c r="A367" s="86"/>
      <c r="B367" s="87"/>
      <c r="C367" s="88"/>
      <c r="D367" s="89"/>
      <c r="E367" s="90"/>
      <c r="F367" s="91"/>
      <c r="G367" s="92"/>
      <c r="H367" s="90"/>
      <c r="I367" s="93"/>
      <c r="J367" s="93"/>
      <c r="K367" s="93"/>
      <c r="L367" s="93"/>
    </row>
    <row r="368" spans="1:195" s="75" customFormat="1" ht="44.25" customHeight="1">
      <c r="A368" s="86"/>
      <c r="B368" s="87"/>
      <c r="C368" s="88"/>
      <c r="D368" s="89"/>
      <c r="E368" s="90"/>
      <c r="F368" s="91"/>
      <c r="G368" s="92"/>
      <c r="H368" s="90"/>
      <c r="I368" s="93"/>
      <c r="J368" s="93"/>
      <c r="K368" s="93"/>
      <c r="L368" s="93"/>
    </row>
    <row r="369" spans="1:12" s="75" customFormat="1" ht="44.25" customHeight="1">
      <c r="A369" s="86"/>
      <c r="B369" s="87"/>
      <c r="C369" s="88"/>
      <c r="D369" s="89"/>
      <c r="E369" s="90"/>
      <c r="F369" s="91"/>
      <c r="G369" s="92"/>
      <c r="H369" s="90"/>
      <c r="I369" s="93"/>
      <c r="J369" s="93"/>
      <c r="K369" s="93"/>
      <c r="L369" s="93"/>
    </row>
    <row r="370" spans="1:12" s="75" customFormat="1" ht="44.25" customHeight="1">
      <c r="A370" s="86"/>
      <c r="B370" s="87"/>
      <c r="C370" s="88"/>
      <c r="D370" s="89"/>
      <c r="E370" s="90"/>
      <c r="F370" s="91"/>
      <c r="G370" s="92"/>
      <c r="H370" s="90"/>
      <c r="I370" s="93"/>
      <c r="J370" s="93"/>
      <c r="K370" s="93"/>
      <c r="L370" s="93"/>
    </row>
    <row r="371" spans="1:12" s="75" customFormat="1" ht="44.25" customHeight="1">
      <c r="A371" s="86"/>
      <c r="B371" s="87"/>
      <c r="C371" s="88"/>
      <c r="D371" s="89"/>
      <c r="E371" s="90"/>
      <c r="F371" s="91"/>
      <c r="G371" s="92"/>
      <c r="H371" s="90"/>
      <c r="I371" s="93"/>
      <c r="J371" s="93"/>
      <c r="K371" s="93"/>
      <c r="L371" s="93"/>
    </row>
    <row r="372" spans="1:12" s="75" customFormat="1" ht="44.25" customHeight="1">
      <c r="A372" s="86"/>
      <c r="B372" s="87"/>
      <c r="C372" s="88"/>
      <c r="D372" s="89"/>
      <c r="E372" s="90"/>
      <c r="F372" s="91"/>
      <c r="G372" s="92"/>
      <c r="H372" s="90"/>
      <c r="I372" s="93"/>
      <c r="J372" s="93"/>
      <c r="K372" s="93"/>
      <c r="L372" s="93"/>
    </row>
    <row r="373" spans="1:12" s="75" customFormat="1" ht="44.25" customHeight="1">
      <c r="A373" s="86"/>
      <c r="B373" s="87"/>
      <c r="C373" s="88"/>
      <c r="D373" s="89"/>
      <c r="E373" s="90"/>
      <c r="F373" s="91"/>
      <c r="G373" s="92"/>
      <c r="H373" s="90"/>
      <c r="I373" s="93"/>
      <c r="J373" s="93"/>
      <c r="K373" s="93"/>
      <c r="L373" s="93"/>
    </row>
    <row r="374" spans="1:12" s="75" customFormat="1" ht="44.25" customHeight="1">
      <c r="A374" s="86"/>
      <c r="B374" s="87"/>
      <c r="C374" s="88"/>
      <c r="D374" s="89"/>
      <c r="E374" s="90"/>
      <c r="F374" s="91"/>
      <c r="G374" s="92"/>
      <c r="H374" s="90"/>
      <c r="I374" s="93"/>
      <c r="J374" s="93"/>
      <c r="K374" s="93"/>
      <c r="L374" s="93"/>
    </row>
    <row r="375" spans="1:12" s="75" customFormat="1" ht="44.25" customHeight="1">
      <c r="A375" s="86"/>
      <c r="B375" s="87"/>
      <c r="C375" s="88"/>
      <c r="D375" s="89"/>
      <c r="E375" s="90"/>
      <c r="F375" s="91"/>
      <c r="G375" s="92"/>
      <c r="H375" s="90"/>
      <c r="I375" s="93"/>
      <c r="J375" s="93"/>
      <c r="K375" s="93"/>
      <c r="L375" s="93"/>
    </row>
    <row r="376" spans="1:12" s="75" customFormat="1" ht="44.25" customHeight="1">
      <c r="A376" s="86"/>
      <c r="B376" s="87"/>
      <c r="C376" s="88"/>
      <c r="D376" s="89"/>
      <c r="E376" s="90"/>
      <c r="F376" s="91"/>
      <c r="G376" s="92"/>
      <c r="H376" s="90"/>
      <c r="I376" s="93"/>
      <c r="J376" s="93"/>
      <c r="K376" s="93"/>
      <c r="L376" s="93"/>
    </row>
    <row r="377" spans="1:12" s="75" customFormat="1" ht="44.25" customHeight="1">
      <c r="A377" s="86"/>
      <c r="B377" s="87"/>
      <c r="C377" s="88"/>
      <c r="D377" s="89"/>
      <c r="E377" s="90"/>
      <c r="F377" s="91"/>
      <c r="G377" s="92"/>
      <c r="H377" s="90"/>
      <c r="I377" s="93"/>
      <c r="J377" s="93"/>
      <c r="K377" s="93"/>
      <c r="L377" s="93"/>
    </row>
    <row r="378" spans="1:12" s="75" customFormat="1" ht="44.25" customHeight="1">
      <c r="A378" s="86"/>
      <c r="B378" s="87"/>
      <c r="C378" s="88"/>
      <c r="D378" s="89"/>
      <c r="E378" s="90"/>
      <c r="F378" s="91"/>
      <c r="G378" s="92"/>
      <c r="H378" s="90"/>
      <c r="I378" s="93"/>
      <c r="J378" s="93"/>
      <c r="K378" s="93"/>
      <c r="L378" s="93"/>
    </row>
    <row r="379" spans="1:12" s="75" customFormat="1" ht="44.25" customHeight="1">
      <c r="A379" s="86"/>
      <c r="B379" s="87"/>
      <c r="C379" s="88"/>
      <c r="D379" s="89"/>
      <c r="E379" s="90"/>
      <c r="F379" s="91"/>
      <c r="G379" s="92"/>
      <c r="H379" s="90"/>
      <c r="I379" s="93"/>
      <c r="J379" s="93"/>
      <c r="K379" s="93"/>
      <c r="L379" s="93"/>
    </row>
    <row r="380" spans="1:12" s="75" customFormat="1" ht="44.25" customHeight="1">
      <c r="A380" s="86"/>
      <c r="B380" s="87"/>
      <c r="C380" s="88"/>
      <c r="D380" s="89"/>
      <c r="E380" s="90"/>
      <c r="F380" s="91"/>
      <c r="G380" s="92"/>
      <c r="H380" s="90"/>
      <c r="I380" s="93"/>
      <c r="J380" s="93"/>
      <c r="K380" s="93"/>
      <c r="L380" s="93"/>
    </row>
    <row r="381" spans="1:12" s="75" customFormat="1" ht="44.25" customHeight="1">
      <c r="A381" s="86"/>
      <c r="B381" s="87"/>
      <c r="C381" s="88"/>
      <c r="D381" s="89"/>
      <c r="E381" s="90"/>
      <c r="F381" s="91"/>
      <c r="G381" s="92"/>
      <c r="H381" s="90"/>
      <c r="I381" s="93"/>
      <c r="J381" s="93"/>
      <c r="K381" s="93"/>
      <c r="L381" s="93"/>
    </row>
    <row r="382" spans="1:12" s="75" customFormat="1" ht="44.25" customHeight="1">
      <c r="A382" s="86"/>
      <c r="B382" s="87"/>
      <c r="C382" s="88"/>
      <c r="D382" s="89"/>
      <c r="E382" s="90"/>
      <c r="F382" s="91"/>
      <c r="G382" s="92"/>
      <c r="H382" s="90"/>
      <c r="I382" s="93"/>
      <c r="J382" s="93"/>
      <c r="K382" s="93"/>
      <c r="L382" s="93"/>
    </row>
    <row r="383" spans="1:12" s="75" customFormat="1" ht="44.25" customHeight="1">
      <c r="A383" s="86"/>
      <c r="B383" s="87"/>
      <c r="C383" s="88"/>
      <c r="D383" s="89"/>
      <c r="E383" s="90"/>
      <c r="F383" s="91"/>
      <c r="G383" s="92"/>
      <c r="H383" s="90"/>
      <c r="I383" s="93"/>
      <c r="J383" s="93"/>
      <c r="K383" s="93"/>
      <c r="L383" s="93"/>
    </row>
    <row r="384" spans="1:12" s="75" customFormat="1" ht="44.25" customHeight="1">
      <c r="A384" s="86"/>
      <c r="B384" s="87"/>
      <c r="C384" s="88"/>
      <c r="D384" s="89"/>
      <c r="E384" s="90"/>
      <c r="F384" s="91"/>
      <c r="G384" s="92"/>
      <c r="H384" s="90"/>
      <c r="I384" s="93"/>
      <c r="J384" s="93"/>
      <c r="K384" s="93"/>
      <c r="L384" s="93"/>
    </row>
    <row r="385" spans="1:12" s="75" customFormat="1" ht="44.25" customHeight="1">
      <c r="A385" s="86"/>
      <c r="B385" s="87"/>
      <c r="C385" s="88"/>
      <c r="D385" s="89"/>
      <c r="E385" s="90"/>
      <c r="F385" s="91"/>
      <c r="G385" s="92"/>
      <c r="H385" s="90"/>
      <c r="I385" s="93"/>
      <c r="J385" s="93"/>
      <c r="K385" s="93"/>
      <c r="L385" s="93"/>
    </row>
    <row r="386" spans="1:12" s="75" customFormat="1" ht="44.25" customHeight="1">
      <c r="A386" s="86"/>
      <c r="B386" s="87"/>
      <c r="C386" s="88"/>
      <c r="D386" s="89"/>
      <c r="E386" s="90"/>
      <c r="F386" s="91"/>
      <c r="G386" s="92"/>
      <c r="H386" s="90"/>
      <c r="I386" s="93"/>
      <c r="J386" s="93"/>
      <c r="K386" s="93"/>
      <c r="L386" s="93"/>
    </row>
    <row r="387" spans="1:12" s="75" customFormat="1" ht="44.25" customHeight="1">
      <c r="A387" s="86"/>
      <c r="B387" s="87"/>
      <c r="C387" s="88"/>
      <c r="D387" s="89"/>
      <c r="E387" s="90"/>
      <c r="F387" s="91"/>
      <c r="G387" s="92"/>
      <c r="H387" s="90"/>
      <c r="I387" s="93"/>
      <c r="J387" s="93"/>
      <c r="K387" s="93"/>
      <c r="L387" s="93"/>
    </row>
    <row r="388" spans="1:12" s="75" customFormat="1" ht="44.25" customHeight="1">
      <c r="A388" s="86"/>
      <c r="B388" s="87"/>
      <c r="C388" s="88"/>
      <c r="D388" s="89"/>
      <c r="E388" s="90"/>
      <c r="F388" s="91"/>
      <c r="G388" s="92"/>
      <c r="H388" s="90"/>
      <c r="I388" s="93"/>
      <c r="J388" s="93"/>
      <c r="K388" s="93"/>
      <c r="L388" s="93"/>
    </row>
    <row r="389" spans="1:12" s="75" customFormat="1" ht="44.25" customHeight="1">
      <c r="A389" s="86"/>
      <c r="B389" s="87"/>
      <c r="C389" s="88"/>
      <c r="D389" s="89"/>
      <c r="E389" s="90"/>
      <c r="F389" s="91"/>
      <c r="G389" s="92"/>
      <c r="H389" s="90"/>
      <c r="I389" s="93"/>
      <c r="J389" s="93"/>
      <c r="K389" s="93"/>
      <c r="L389" s="93"/>
    </row>
    <row r="390" spans="1:12" s="75" customFormat="1" ht="44.25" customHeight="1">
      <c r="A390" s="86"/>
      <c r="B390" s="87"/>
      <c r="C390" s="88"/>
      <c r="D390" s="89"/>
      <c r="E390" s="90"/>
      <c r="F390" s="91"/>
      <c r="G390" s="92"/>
      <c r="H390" s="90"/>
      <c r="I390" s="93"/>
      <c r="J390" s="93"/>
      <c r="K390" s="93"/>
      <c r="L390" s="93"/>
    </row>
    <row r="391" spans="1:12" s="75" customFormat="1" ht="44.25" customHeight="1">
      <c r="A391" s="86"/>
      <c r="B391" s="87"/>
      <c r="C391" s="88"/>
      <c r="D391" s="89"/>
      <c r="E391" s="90"/>
      <c r="F391" s="91"/>
      <c r="G391" s="92"/>
      <c r="H391" s="90"/>
      <c r="I391" s="93"/>
      <c r="J391" s="93"/>
      <c r="K391" s="93"/>
      <c r="L391" s="93"/>
    </row>
    <row r="392" spans="1:12" s="75" customFormat="1" ht="44.25" customHeight="1">
      <c r="A392" s="86"/>
      <c r="B392" s="87"/>
      <c r="C392" s="88"/>
      <c r="D392" s="89"/>
      <c r="E392" s="90"/>
      <c r="F392" s="91"/>
      <c r="G392" s="92"/>
      <c r="H392" s="90"/>
      <c r="I392" s="93"/>
      <c r="J392" s="93"/>
      <c r="K392" s="93"/>
      <c r="L392" s="93"/>
    </row>
    <row r="393" spans="1:12" s="75" customFormat="1" ht="44.25" customHeight="1">
      <c r="A393" s="86"/>
      <c r="B393" s="87"/>
      <c r="C393" s="88"/>
      <c r="D393" s="89"/>
      <c r="E393" s="90"/>
      <c r="F393" s="91"/>
      <c r="G393" s="92"/>
      <c r="H393" s="90"/>
      <c r="I393" s="93"/>
      <c r="J393" s="93"/>
      <c r="K393" s="93"/>
      <c r="L393" s="93"/>
    </row>
    <row r="394" spans="1:12" s="75" customFormat="1" ht="44.25" customHeight="1">
      <c r="A394" s="86"/>
      <c r="B394" s="87"/>
      <c r="C394" s="88"/>
      <c r="D394" s="89"/>
      <c r="E394" s="90"/>
      <c r="F394" s="91"/>
      <c r="G394" s="92"/>
      <c r="H394" s="90"/>
      <c r="I394" s="93"/>
      <c r="J394" s="93"/>
      <c r="K394" s="93"/>
      <c r="L394" s="93"/>
    </row>
    <row r="395" spans="1:12" s="75" customFormat="1" ht="44.25" customHeight="1">
      <c r="A395" s="86"/>
      <c r="B395" s="87"/>
      <c r="C395" s="88"/>
      <c r="D395" s="89"/>
      <c r="E395" s="90"/>
      <c r="F395" s="91"/>
      <c r="G395" s="92"/>
      <c r="H395" s="90"/>
      <c r="I395" s="93"/>
      <c r="J395" s="93"/>
      <c r="K395" s="93"/>
      <c r="L395" s="93"/>
    </row>
    <row r="396" spans="1:12" s="75" customFormat="1" ht="44.25" customHeight="1">
      <c r="A396" s="86"/>
      <c r="B396" s="87"/>
      <c r="C396" s="88"/>
      <c r="D396" s="89"/>
      <c r="E396" s="90"/>
      <c r="F396" s="91"/>
      <c r="G396" s="92"/>
      <c r="H396" s="90"/>
      <c r="I396" s="93"/>
      <c r="J396" s="93"/>
      <c r="K396" s="93"/>
      <c r="L396" s="93"/>
    </row>
    <row r="397" spans="1:12" s="75" customFormat="1" ht="44.25" customHeight="1">
      <c r="A397" s="86"/>
      <c r="B397" s="87"/>
      <c r="C397" s="88"/>
      <c r="D397" s="89"/>
      <c r="E397" s="90"/>
      <c r="F397" s="91"/>
      <c r="G397" s="92"/>
      <c r="H397" s="90"/>
      <c r="I397" s="93"/>
      <c r="J397" s="93"/>
      <c r="K397" s="93"/>
      <c r="L397" s="93"/>
    </row>
    <row r="398" spans="1:12" s="75" customFormat="1" ht="44.25" customHeight="1">
      <c r="A398" s="86"/>
      <c r="B398" s="87"/>
      <c r="C398" s="88"/>
      <c r="D398" s="89"/>
      <c r="E398" s="90"/>
      <c r="F398" s="91"/>
      <c r="G398" s="92"/>
      <c r="H398" s="90"/>
      <c r="I398" s="93"/>
      <c r="J398" s="93"/>
      <c r="K398" s="93"/>
      <c r="L398" s="93"/>
    </row>
    <row r="399" spans="1:12" s="75" customFormat="1" ht="44.25" customHeight="1">
      <c r="A399" s="86"/>
      <c r="B399" s="87"/>
      <c r="C399" s="88"/>
      <c r="D399" s="89"/>
      <c r="E399" s="90"/>
      <c r="F399" s="91"/>
      <c r="G399" s="92"/>
      <c r="H399" s="90"/>
      <c r="I399" s="93"/>
      <c r="J399" s="93"/>
      <c r="K399" s="93"/>
      <c r="L399" s="93"/>
    </row>
    <row r="400" spans="1:12" s="75" customFormat="1" ht="44.25" customHeight="1">
      <c r="A400" s="86"/>
      <c r="B400" s="87"/>
      <c r="C400" s="88"/>
      <c r="D400" s="89"/>
      <c r="E400" s="90"/>
      <c r="F400" s="91"/>
      <c r="G400" s="92"/>
      <c r="H400" s="90"/>
      <c r="I400" s="93"/>
      <c r="J400" s="93"/>
      <c r="K400" s="93"/>
      <c r="L400" s="93"/>
    </row>
    <row r="401" spans="1:12" s="75" customFormat="1" ht="44.25" customHeight="1">
      <c r="A401" s="86"/>
      <c r="B401" s="87"/>
      <c r="C401" s="88"/>
      <c r="D401" s="89"/>
      <c r="E401" s="90"/>
      <c r="F401" s="91"/>
      <c r="G401" s="92"/>
      <c r="H401" s="90"/>
      <c r="I401" s="93"/>
      <c r="J401" s="93"/>
      <c r="K401" s="93"/>
      <c r="L401" s="93"/>
    </row>
    <row r="402" spans="1:12" s="75" customFormat="1" ht="44.25" customHeight="1">
      <c r="A402" s="86"/>
      <c r="B402" s="87"/>
      <c r="C402" s="88"/>
      <c r="D402" s="89"/>
      <c r="E402" s="90"/>
      <c r="F402" s="91"/>
      <c r="G402" s="92"/>
      <c r="H402" s="90"/>
      <c r="I402" s="93"/>
      <c r="J402" s="93"/>
      <c r="K402" s="93"/>
      <c r="L402" s="93"/>
    </row>
    <row r="403" spans="1:12" s="75" customFormat="1" ht="44.25" customHeight="1">
      <c r="A403" s="86"/>
      <c r="B403" s="87"/>
      <c r="C403" s="88"/>
      <c r="D403" s="89"/>
      <c r="E403" s="90"/>
      <c r="F403" s="91"/>
      <c r="G403" s="92"/>
      <c r="H403" s="90"/>
      <c r="I403" s="93"/>
      <c r="J403" s="93"/>
      <c r="K403" s="93"/>
      <c r="L403" s="93"/>
    </row>
    <row r="404" spans="1:12" s="75" customFormat="1" ht="44.25" customHeight="1">
      <c r="A404" s="86"/>
      <c r="B404" s="87"/>
      <c r="C404" s="88"/>
      <c r="D404" s="89"/>
      <c r="E404" s="90"/>
      <c r="F404" s="91"/>
      <c r="G404" s="92"/>
      <c r="H404" s="90"/>
      <c r="I404" s="93"/>
      <c r="J404" s="93"/>
      <c r="K404" s="93"/>
      <c r="L404" s="93"/>
    </row>
    <row r="405" spans="1:12" s="75" customFormat="1" ht="44.25" customHeight="1">
      <c r="A405" s="86"/>
      <c r="B405" s="87"/>
      <c r="C405" s="88"/>
      <c r="D405" s="89"/>
      <c r="E405" s="90"/>
      <c r="F405" s="91"/>
      <c r="G405" s="92"/>
      <c r="H405" s="90"/>
      <c r="I405" s="93"/>
      <c r="J405" s="93"/>
      <c r="K405" s="93"/>
      <c r="L405" s="93"/>
    </row>
    <row r="406" spans="1:12" s="75" customFormat="1" ht="44.25" customHeight="1">
      <c r="A406" s="86"/>
      <c r="B406" s="87"/>
      <c r="C406" s="88"/>
      <c r="D406" s="89"/>
      <c r="E406" s="90"/>
      <c r="F406" s="91"/>
      <c r="G406" s="92"/>
      <c r="H406" s="90"/>
      <c r="I406" s="93"/>
      <c r="J406" s="93"/>
      <c r="K406" s="93"/>
      <c r="L406" s="93"/>
    </row>
    <row r="407" spans="1:12" s="75" customFormat="1" ht="44.25" customHeight="1">
      <c r="A407" s="86"/>
      <c r="B407" s="87"/>
      <c r="C407" s="88"/>
      <c r="D407" s="89"/>
      <c r="E407" s="90"/>
      <c r="F407" s="91"/>
      <c r="G407" s="92"/>
      <c r="H407" s="90"/>
      <c r="I407" s="93"/>
      <c r="J407" s="93"/>
      <c r="K407" s="93"/>
      <c r="L407" s="93"/>
    </row>
    <row r="408" spans="1:12" s="75" customFormat="1" ht="44.25" customHeight="1">
      <c r="A408" s="86"/>
      <c r="B408" s="87"/>
      <c r="C408" s="88"/>
      <c r="D408" s="89"/>
      <c r="E408" s="90"/>
      <c r="F408" s="91"/>
      <c r="G408" s="92"/>
      <c r="H408" s="90"/>
      <c r="I408" s="93"/>
      <c r="J408" s="93"/>
      <c r="K408" s="93"/>
      <c r="L408" s="93"/>
    </row>
    <row r="409" spans="1:12" s="75" customFormat="1" ht="44.25" customHeight="1">
      <c r="A409" s="86"/>
      <c r="B409" s="87"/>
      <c r="C409" s="88"/>
      <c r="D409" s="89"/>
      <c r="E409" s="90"/>
      <c r="F409" s="91"/>
      <c r="G409" s="92"/>
      <c r="H409" s="90"/>
      <c r="I409" s="93"/>
      <c r="J409" s="93"/>
      <c r="K409" s="93"/>
      <c r="L409" s="93"/>
    </row>
    <row r="410" spans="1:12" s="75" customFormat="1" ht="44.25" customHeight="1">
      <c r="A410" s="86"/>
      <c r="B410" s="87"/>
      <c r="C410" s="88"/>
      <c r="D410" s="89"/>
      <c r="E410" s="90"/>
      <c r="F410" s="91"/>
      <c r="G410" s="92"/>
      <c r="H410" s="90"/>
      <c r="I410" s="93"/>
      <c r="J410" s="93"/>
      <c r="K410" s="93"/>
      <c r="L410" s="93"/>
    </row>
    <row r="411" spans="1:12" s="75" customFormat="1" ht="44.25" customHeight="1">
      <c r="A411" s="86"/>
      <c r="B411" s="87"/>
      <c r="C411" s="88"/>
      <c r="D411" s="89"/>
      <c r="E411" s="90"/>
      <c r="F411" s="91"/>
      <c r="G411" s="92"/>
      <c r="H411" s="90"/>
      <c r="I411" s="93"/>
      <c r="J411" s="93"/>
      <c r="K411" s="93"/>
      <c r="L411" s="93"/>
    </row>
    <row r="412" spans="1:12" s="75" customFormat="1" ht="44.25" customHeight="1">
      <c r="A412" s="86"/>
      <c r="B412" s="87"/>
      <c r="C412" s="88"/>
      <c r="D412" s="89"/>
      <c r="E412" s="90"/>
      <c r="F412" s="91"/>
      <c r="G412" s="92"/>
      <c r="H412" s="90"/>
      <c r="I412" s="93"/>
      <c r="J412" s="93"/>
      <c r="K412" s="93"/>
      <c r="L412" s="93"/>
    </row>
    <row r="413" spans="1:12" s="75" customFormat="1" ht="44.25" customHeight="1">
      <c r="A413" s="86"/>
      <c r="B413" s="87"/>
      <c r="C413" s="88"/>
      <c r="D413" s="89"/>
      <c r="E413" s="90"/>
      <c r="F413" s="91"/>
      <c r="G413" s="92"/>
      <c r="H413" s="90"/>
      <c r="I413" s="93"/>
      <c r="J413" s="93"/>
      <c r="K413" s="93"/>
      <c r="L413" s="93"/>
    </row>
    <row r="414" spans="1:12" s="75" customFormat="1" ht="44.25" customHeight="1">
      <c r="A414" s="86"/>
      <c r="B414" s="87"/>
      <c r="C414" s="88"/>
      <c r="D414" s="89"/>
      <c r="E414" s="90"/>
      <c r="F414" s="91"/>
      <c r="G414" s="92"/>
      <c r="H414" s="90"/>
      <c r="I414" s="93"/>
      <c r="J414" s="93"/>
      <c r="K414" s="93"/>
      <c r="L414" s="93"/>
    </row>
    <row r="415" spans="1:12" s="75" customFormat="1" ht="44.25" customHeight="1">
      <c r="A415" s="86"/>
      <c r="B415" s="87"/>
      <c r="C415" s="88"/>
      <c r="D415" s="89"/>
      <c r="E415" s="90"/>
      <c r="F415" s="91"/>
      <c r="G415" s="92"/>
      <c r="H415" s="90"/>
      <c r="I415" s="93"/>
      <c r="J415" s="93"/>
      <c r="K415" s="93"/>
      <c r="L415" s="93"/>
    </row>
    <row r="416" spans="1:12" s="75" customFormat="1" ht="44.25" customHeight="1">
      <c r="A416" s="86"/>
      <c r="B416" s="87"/>
      <c r="C416" s="88"/>
      <c r="D416" s="89"/>
      <c r="E416" s="90"/>
      <c r="F416" s="91"/>
      <c r="G416" s="92"/>
      <c r="H416" s="90"/>
      <c r="I416" s="93"/>
      <c r="J416" s="93"/>
      <c r="K416" s="93"/>
      <c r="L416" s="93"/>
    </row>
    <row r="417" spans="1:12" s="75" customFormat="1" ht="44.25" customHeight="1">
      <c r="A417" s="86"/>
      <c r="B417" s="87"/>
      <c r="C417" s="88"/>
      <c r="D417" s="89"/>
      <c r="E417" s="90"/>
      <c r="F417" s="91"/>
      <c r="G417" s="92"/>
      <c r="H417" s="90"/>
      <c r="I417" s="93"/>
      <c r="J417" s="93"/>
      <c r="K417" s="93"/>
      <c r="L417" s="93"/>
    </row>
    <row r="418" spans="1:12" s="75" customFormat="1" ht="44.25" customHeight="1">
      <c r="A418" s="86"/>
      <c r="B418" s="87"/>
      <c r="C418" s="88"/>
      <c r="D418" s="89"/>
      <c r="E418" s="90"/>
      <c r="F418" s="91"/>
      <c r="G418" s="92"/>
      <c r="H418" s="90"/>
      <c r="I418" s="93"/>
      <c r="J418" s="93"/>
      <c r="K418" s="93"/>
      <c r="L418" s="93"/>
    </row>
    <row r="419" spans="1:12" s="75" customFormat="1" ht="44.25" customHeight="1">
      <c r="A419" s="86"/>
      <c r="B419" s="87"/>
      <c r="C419" s="88"/>
      <c r="D419" s="89"/>
      <c r="E419" s="90"/>
      <c r="F419" s="91"/>
      <c r="G419" s="92"/>
      <c r="H419" s="90"/>
      <c r="I419" s="93"/>
      <c r="J419" s="93"/>
      <c r="K419" s="93"/>
      <c r="L419" s="93"/>
    </row>
    <row r="420" spans="1:12" s="75" customFormat="1" ht="44.25" customHeight="1">
      <c r="A420" s="86"/>
      <c r="B420" s="87"/>
      <c r="C420" s="88"/>
      <c r="D420" s="89"/>
      <c r="E420" s="90"/>
      <c r="F420" s="91"/>
      <c r="G420" s="92"/>
      <c r="H420" s="90"/>
      <c r="I420" s="93"/>
      <c r="J420" s="93"/>
      <c r="K420" s="93"/>
      <c r="L420" s="93"/>
    </row>
    <row r="421" spans="1:12" s="75" customFormat="1" ht="44.25" customHeight="1">
      <c r="A421" s="86"/>
      <c r="B421" s="87"/>
      <c r="C421" s="88"/>
      <c r="D421" s="89"/>
      <c r="E421" s="90"/>
      <c r="F421" s="91"/>
      <c r="G421" s="92"/>
      <c r="H421" s="90"/>
      <c r="I421" s="93"/>
      <c r="J421" s="93"/>
      <c r="K421" s="93"/>
      <c r="L421" s="93"/>
    </row>
    <row r="422" spans="1:12" s="75" customFormat="1" ht="44.25" customHeight="1">
      <c r="A422" s="86"/>
      <c r="B422" s="87"/>
      <c r="C422" s="88"/>
      <c r="D422" s="89"/>
      <c r="E422" s="90"/>
      <c r="F422" s="91"/>
      <c r="G422" s="92"/>
      <c r="H422" s="90"/>
      <c r="I422" s="93"/>
      <c r="J422" s="93"/>
      <c r="K422" s="93"/>
      <c r="L422" s="93"/>
    </row>
    <row r="423" spans="1:12" s="75" customFormat="1" ht="44.25" customHeight="1">
      <c r="A423" s="86"/>
      <c r="B423" s="87"/>
      <c r="C423" s="88"/>
      <c r="D423" s="89"/>
      <c r="E423" s="90"/>
      <c r="F423" s="91"/>
      <c r="G423" s="92"/>
      <c r="H423" s="90"/>
      <c r="I423" s="93"/>
      <c r="J423" s="93"/>
      <c r="K423" s="93"/>
      <c r="L423" s="93"/>
    </row>
    <row r="424" spans="1:12" s="75" customFormat="1" ht="44.25" customHeight="1">
      <c r="A424" s="86"/>
      <c r="B424" s="87"/>
      <c r="C424" s="88"/>
      <c r="D424" s="89"/>
      <c r="E424" s="90"/>
      <c r="F424" s="91"/>
      <c r="G424" s="92"/>
      <c r="H424" s="90"/>
      <c r="I424" s="93"/>
      <c r="J424" s="93"/>
      <c r="K424" s="93"/>
      <c r="L424" s="93"/>
    </row>
    <row r="425" spans="1:12" s="75" customFormat="1" ht="44.25" customHeight="1">
      <c r="A425" s="86"/>
      <c r="B425" s="87"/>
      <c r="C425" s="88"/>
      <c r="D425" s="89"/>
      <c r="E425" s="90"/>
      <c r="F425" s="91"/>
      <c r="G425" s="92"/>
      <c r="H425" s="90"/>
      <c r="I425" s="93"/>
      <c r="J425" s="93"/>
      <c r="K425" s="93"/>
      <c r="L425" s="93"/>
    </row>
    <row r="426" spans="1:12" s="75" customFormat="1" ht="44.25" customHeight="1">
      <c r="A426" s="86"/>
      <c r="B426" s="87"/>
      <c r="C426" s="88"/>
      <c r="D426" s="89"/>
      <c r="E426" s="90"/>
      <c r="F426" s="91"/>
      <c r="G426" s="92"/>
      <c r="H426" s="90"/>
      <c r="I426" s="93"/>
      <c r="J426" s="93"/>
      <c r="K426" s="93"/>
      <c r="L426" s="93"/>
    </row>
    <row r="427" spans="1:12" s="75" customFormat="1" ht="44.25" customHeight="1">
      <c r="A427" s="86"/>
      <c r="B427" s="87"/>
      <c r="C427" s="88"/>
      <c r="D427" s="89"/>
      <c r="E427" s="90"/>
      <c r="F427" s="91"/>
      <c r="G427" s="92"/>
      <c r="H427" s="90"/>
      <c r="I427" s="93"/>
      <c r="J427" s="93"/>
      <c r="K427" s="93"/>
      <c r="L427" s="93"/>
    </row>
    <row r="428" spans="1:12" s="75" customFormat="1" ht="44.25" customHeight="1">
      <c r="A428" s="86"/>
      <c r="B428" s="87"/>
      <c r="C428" s="88"/>
      <c r="D428" s="89"/>
      <c r="E428" s="90"/>
      <c r="F428" s="91"/>
      <c r="G428" s="92"/>
      <c r="H428" s="90"/>
      <c r="I428" s="93"/>
      <c r="J428" s="93"/>
      <c r="K428" s="93"/>
      <c r="L428" s="93"/>
    </row>
    <row r="429" spans="1:12" s="75" customFormat="1" ht="44.25" customHeight="1">
      <c r="A429" s="86"/>
      <c r="B429" s="87"/>
      <c r="C429" s="88"/>
      <c r="D429" s="89"/>
      <c r="E429" s="90"/>
      <c r="F429" s="91"/>
      <c r="G429" s="92"/>
      <c r="H429" s="90"/>
      <c r="I429" s="93"/>
      <c r="J429" s="93"/>
      <c r="K429" s="93"/>
      <c r="L429" s="93"/>
    </row>
    <row r="430" spans="1:12" s="75" customFormat="1" ht="44.25" customHeight="1">
      <c r="A430" s="86"/>
      <c r="B430" s="87"/>
      <c r="C430" s="88"/>
      <c r="D430" s="89"/>
      <c r="E430" s="90"/>
      <c r="F430" s="91"/>
      <c r="G430" s="92"/>
      <c r="H430" s="90"/>
      <c r="I430" s="93"/>
      <c r="J430" s="93"/>
      <c r="K430" s="93"/>
      <c r="L430" s="93"/>
    </row>
    <row r="431" spans="1:12" s="75" customFormat="1" ht="44.25" customHeight="1">
      <c r="A431" s="86"/>
      <c r="B431" s="87"/>
      <c r="C431" s="88"/>
      <c r="D431" s="89"/>
      <c r="E431" s="90"/>
      <c r="F431" s="91"/>
      <c r="G431" s="92"/>
      <c r="H431" s="90"/>
      <c r="I431" s="93"/>
      <c r="J431" s="93"/>
      <c r="K431" s="93"/>
      <c r="L431" s="93"/>
    </row>
    <row r="432" spans="1:12" s="75" customFormat="1" ht="44.25" customHeight="1">
      <c r="A432" s="86"/>
      <c r="B432" s="87"/>
      <c r="C432" s="88"/>
      <c r="D432" s="89"/>
      <c r="E432" s="90"/>
      <c r="F432" s="91"/>
      <c r="G432" s="92"/>
      <c r="H432" s="90"/>
      <c r="I432" s="93"/>
      <c r="J432" s="93"/>
      <c r="K432" s="93"/>
      <c r="L432" s="93"/>
    </row>
    <row r="433" spans="1:12" s="75" customFormat="1" ht="44.25" customHeight="1">
      <c r="A433" s="86"/>
      <c r="B433" s="87"/>
      <c r="C433" s="88"/>
      <c r="D433" s="89"/>
      <c r="E433" s="90"/>
      <c r="F433" s="91"/>
      <c r="G433" s="92"/>
      <c r="H433" s="90"/>
      <c r="I433" s="93"/>
      <c r="J433" s="93"/>
      <c r="K433" s="93"/>
      <c r="L433" s="93"/>
    </row>
    <row r="434" spans="1:12" s="75" customFormat="1" ht="44.25" customHeight="1">
      <c r="A434" s="86"/>
      <c r="B434" s="87"/>
      <c r="C434" s="88"/>
      <c r="D434" s="89"/>
      <c r="E434" s="90"/>
      <c r="F434" s="91"/>
      <c r="G434" s="92"/>
      <c r="H434" s="90"/>
      <c r="I434" s="93"/>
      <c r="J434" s="93"/>
      <c r="K434" s="93"/>
      <c r="L434" s="93"/>
    </row>
    <row r="435" spans="1:12" s="75" customFormat="1" ht="44.25" customHeight="1">
      <c r="A435" s="86"/>
      <c r="B435" s="87"/>
      <c r="C435" s="88"/>
      <c r="D435" s="89"/>
      <c r="E435" s="90"/>
      <c r="F435" s="91"/>
      <c r="G435" s="92"/>
      <c r="H435" s="90"/>
      <c r="I435" s="93"/>
      <c r="J435" s="93"/>
      <c r="K435" s="93"/>
      <c r="L435" s="93"/>
    </row>
    <row r="436" spans="1:12" s="75" customFormat="1" ht="44.25" customHeight="1">
      <c r="A436" s="86"/>
      <c r="B436" s="87"/>
      <c r="C436" s="88"/>
      <c r="D436" s="89"/>
      <c r="E436" s="90"/>
      <c r="F436" s="91"/>
      <c r="G436" s="92"/>
      <c r="H436" s="90"/>
      <c r="I436" s="93"/>
      <c r="J436" s="93"/>
      <c r="K436" s="93"/>
      <c r="L436" s="93"/>
    </row>
    <row r="437" spans="1:12" s="75" customFormat="1" ht="44.25" customHeight="1">
      <c r="A437" s="86"/>
      <c r="B437" s="87"/>
      <c r="C437" s="88"/>
      <c r="D437" s="89"/>
      <c r="E437" s="90"/>
      <c r="F437" s="91"/>
      <c r="G437" s="92"/>
      <c r="H437" s="90"/>
      <c r="I437" s="93"/>
      <c r="J437" s="93"/>
      <c r="K437" s="93"/>
      <c r="L437" s="93"/>
    </row>
    <row r="438" spans="1:12" s="75" customFormat="1" ht="44.25" customHeight="1">
      <c r="A438" s="86"/>
      <c r="B438" s="87"/>
      <c r="C438" s="88"/>
      <c r="D438" s="89"/>
      <c r="E438" s="90"/>
      <c r="F438" s="91"/>
      <c r="G438" s="92"/>
      <c r="H438" s="90"/>
      <c r="I438" s="93"/>
      <c r="J438" s="93"/>
      <c r="K438" s="93"/>
      <c r="L438" s="93"/>
    </row>
    <row r="439" spans="1:12" s="75" customFormat="1" ht="44.25" customHeight="1">
      <c r="A439" s="86"/>
      <c r="B439" s="87"/>
      <c r="C439" s="88"/>
      <c r="D439" s="89"/>
      <c r="E439" s="90"/>
      <c r="F439" s="91"/>
      <c r="G439" s="92"/>
      <c r="H439" s="90"/>
      <c r="I439" s="93"/>
      <c r="J439" s="93"/>
      <c r="K439" s="93"/>
      <c r="L439" s="93"/>
    </row>
    <row r="440" spans="1:12" s="75" customFormat="1" ht="44.25" customHeight="1">
      <c r="A440" s="86"/>
      <c r="B440" s="87"/>
      <c r="C440" s="88"/>
      <c r="D440" s="89"/>
      <c r="E440" s="90"/>
      <c r="F440" s="91"/>
      <c r="G440" s="92"/>
      <c r="H440" s="90"/>
      <c r="I440" s="93"/>
      <c r="J440" s="93"/>
      <c r="K440" s="93"/>
      <c r="L440" s="93"/>
    </row>
    <row r="441" spans="1:12" s="75" customFormat="1" ht="44.25" customHeight="1">
      <c r="A441" s="86"/>
      <c r="B441" s="87"/>
      <c r="C441" s="88"/>
      <c r="D441" s="89"/>
      <c r="E441" s="90"/>
      <c r="F441" s="91"/>
      <c r="G441" s="92"/>
      <c r="H441" s="90"/>
      <c r="I441" s="93"/>
      <c r="J441" s="93"/>
      <c r="K441" s="93"/>
      <c r="L441" s="93"/>
    </row>
    <row r="442" spans="1:12" s="75" customFormat="1" ht="44.25" customHeight="1">
      <c r="A442" s="86"/>
      <c r="B442" s="87"/>
      <c r="C442" s="88"/>
      <c r="D442" s="89"/>
      <c r="E442" s="90"/>
      <c r="F442" s="91"/>
      <c r="G442" s="92"/>
      <c r="H442" s="90"/>
      <c r="I442" s="93"/>
      <c r="J442" s="93"/>
      <c r="K442" s="93"/>
      <c r="L442" s="93"/>
    </row>
    <row r="443" spans="1:12" s="75" customFormat="1" ht="44.25" customHeight="1">
      <c r="A443" s="86"/>
      <c r="B443" s="87"/>
      <c r="C443" s="88"/>
      <c r="D443" s="89"/>
      <c r="E443" s="90"/>
      <c r="F443" s="91"/>
      <c r="G443" s="92"/>
      <c r="H443" s="90"/>
      <c r="I443" s="93"/>
      <c r="J443" s="93"/>
      <c r="K443" s="93"/>
      <c r="L443" s="93"/>
    </row>
    <row r="444" spans="1:12" s="75" customFormat="1" ht="44.25" customHeight="1">
      <c r="A444" s="86"/>
      <c r="B444" s="87"/>
      <c r="C444" s="88"/>
      <c r="D444" s="89"/>
      <c r="E444" s="90"/>
      <c r="F444" s="91"/>
      <c r="G444" s="92"/>
      <c r="H444" s="90"/>
      <c r="I444" s="93"/>
      <c r="J444" s="93"/>
      <c r="K444" s="93"/>
      <c r="L444" s="93"/>
    </row>
    <row r="445" spans="1:12" s="75" customFormat="1" ht="44.25" customHeight="1">
      <c r="A445" s="86"/>
      <c r="B445" s="87"/>
      <c r="C445" s="88"/>
      <c r="D445" s="89"/>
      <c r="E445" s="90"/>
      <c r="F445" s="91"/>
      <c r="G445" s="92"/>
      <c r="H445" s="90"/>
      <c r="I445" s="93"/>
      <c r="J445" s="93"/>
      <c r="K445" s="93"/>
      <c r="L445" s="93"/>
    </row>
    <row r="446" spans="1:12" s="75" customFormat="1" ht="44.25" customHeight="1">
      <c r="A446" s="86"/>
      <c r="B446" s="87"/>
      <c r="C446" s="88"/>
      <c r="D446" s="89"/>
      <c r="E446" s="90"/>
      <c r="F446" s="91"/>
      <c r="G446" s="92"/>
      <c r="H446" s="90"/>
      <c r="I446" s="93"/>
      <c r="J446" s="93"/>
      <c r="K446" s="93"/>
      <c r="L446" s="93"/>
    </row>
    <row r="447" spans="1:12" s="75" customFormat="1" ht="44.25" customHeight="1">
      <c r="A447" s="86"/>
      <c r="B447" s="87"/>
      <c r="C447" s="88"/>
      <c r="D447" s="89"/>
      <c r="E447" s="90"/>
      <c r="F447" s="91"/>
      <c r="G447" s="92"/>
      <c r="H447" s="90"/>
      <c r="I447" s="93"/>
      <c r="J447" s="93"/>
      <c r="K447" s="93"/>
      <c r="L447" s="93"/>
    </row>
    <row r="448" spans="1:12" s="75" customFormat="1" ht="44.25" customHeight="1">
      <c r="A448" s="86"/>
      <c r="B448" s="87"/>
      <c r="C448" s="88"/>
      <c r="D448" s="89"/>
      <c r="E448" s="90"/>
      <c r="F448" s="91"/>
      <c r="G448" s="92"/>
      <c r="H448" s="90"/>
      <c r="I448" s="93"/>
      <c r="J448" s="93"/>
      <c r="K448" s="93"/>
      <c r="L448" s="93"/>
    </row>
    <row r="449" spans="1:12" s="75" customFormat="1" ht="44.25" customHeight="1">
      <c r="A449" s="86"/>
      <c r="B449" s="87"/>
      <c r="C449" s="88"/>
      <c r="D449" s="89"/>
      <c r="E449" s="90"/>
      <c r="F449" s="91"/>
      <c r="G449" s="92"/>
      <c r="H449" s="90"/>
      <c r="I449" s="93"/>
      <c r="J449" s="93"/>
      <c r="K449" s="93"/>
      <c r="L449" s="93"/>
    </row>
    <row r="450" spans="1:12" s="75" customFormat="1" ht="44.25" customHeight="1">
      <c r="A450" s="86"/>
      <c r="B450" s="87"/>
      <c r="C450" s="88"/>
      <c r="D450" s="89"/>
      <c r="E450" s="90"/>
      <c r="F450" s="91"/>
      <c r="G450" s="92"/>
      <c r="H450" s="90"/>
      <c r="I450" s="93"/>
      <c r="J450" s="93"/>
      <c r="K450" s="93"/>
      <c r="L450" s="93"/>
    </row>
    <row r="451" spans="1:12" s="75" customFormat="1" ht="44.25" customHeight="1">
      <c r="A451" s="86"/>
      <c r="B451" s="87"/>
      <c r="C451" s="88"/>
      <c r="D451" s="89"/>
      <c r="E451" s="90"/>
      <c r="F451" s="91"/>
      <c r="G451" s="92"/>
      <c r="H451" s="90"/>
      <c r="I451" s="93"/>
      <c r="J451" s="93"/>
      <c r="K451" s="93"/>
      <c r="L451" s="93"/>
    </row>
    <row r="452" spans="1:12" s="75" customFormat="1" ht="44.25" customHeight="1">
      <c r="A452" s="86"/>
      <c r="B452" s="87"/>
      <c r="C452" s="88"/>
      <c r="D452" s="89"/>
      <c r="E452" s="90"/>
      <c r="F452" s="91"/>
      <c r="G452" s="92"/>
      <c r="H452" s="90"/>
      <c r="I452" s="93"/>
      <c r="J452" s="93"/>
      <c r="K452" s="93"/>
      <c r="L452" s="93"/>
    </row>
    <row r="453" spans="1:12" s="75" customFormat="1" ht="44.25" customHeight="1">
      <c r="A453" s="86"/>
      <c r="B453" s="87"/>
      <c r="C453" s="88"/>
      <c r="D453" s="89"/>
      <c r="E453" s="90"/>
      <c r="F453" s="91"/>
      <c r="G453" s="92"/>
      <c r="H453" s="90"/>
      <c r="I453" s="93"/>
      <c r="J453" s="93"/>
      <c r="K453" s="93"/>
      <c r="L453" s="93"/>
    </row>
    <row r="454" spans="1:12" s="75" customFormat="1" ht="44.25" customHeight="1">
      <c r="A454" s="86"/>
      <c r="B454" s="87"/>
      <c r="C454" s="88"/>
      <c r="D454" s="89"/>
      <c r="E454" s="90"/>
      <c r="F454" s="91"/>
      <c r="G454" s="92"/>
      <c r="H454" s="90"/>
      <c r="I454" s="93"/>
      <c r="J454" s="93"/>
      <c r="K454" s="93"/>
      <c r="L454" s="93"/>
    </row>
    <row r="455" spans="1:12" s="75" customFormat="1" ht="44.25" customHeight="1">
      <c r="A455" s="86"/>
      <c r="B455" s="87"/>
      <c r="C455" s="88"/>
      <c r="D455" s="89"/>
      <c r="E455" s="90"/>
      <c r="F455" s="91"/>
      <c r="G455" s="92"/>
      <c r="H455" s="90"/>
      <c r="I455" s="93"/>
      <c r="J455" s="93"/>
      <c r="K455" s="93"/>
      <c r="L455" s="93"/>
    </row>
    <row r="456" spans="1:12" s="75" customFormat="1" ht="44.25" customHeight="1">
      <c r="A456" s="86"/>
      <c r="B456" s="87"/>
      <c r="C456" s="88"/>
      <c r="D456" s="89"/>
      <c r="E456" s="90"/>
      <c r="F456" s="91"/>
      <c r="G456" s="92"/>
      <c r="H456" s="90"/>
      <c r="I456" s="93"/>
      <c r="J456" s="93"/>
      <c r="K456" s="93"/>
      <c r="L456" s="93"/>
    </row>
    <row r="457" spans="1:12" s="75" customFormat="1" ht="44.25" customHeight="1">
      <c r="A457" s="86"/>
      <c r="B457" s="87"/>
      <c r="C457" s="88"/>
      <c r="D457" s="89"/>
      <c r="E457" s="90"/>
      <c r="F457" s="91"/>
      <c r="G457" s="92"/>
      <c r="H457" s="90"/>
      <c r="I457" s="93"/>
      <c r="J457" s="93"/>
      <c r="K457" s="93"/>
      <c r="L457" s="93"/>
    </row>
    <row r="458" spans="1:12" s="75" customFormat="1" ht="44.25" customHeight="1">
      <c r="A458" s="86"/>
      <c r="B458" s="87"/>
      <c r="C458" s="88"/>
      <c r="D458" s="89"/>
      <c r="E458" s="90"/>
      <c r="F458" s="91"/>
      <c r="G458" s="92"/>
      <c r="H458" s="90"/>
      <c r="I458" s="93"/>
      <c r="J458" s="93"/>
      <c r="K458" s="93"/>
      <c r="L458" s="93"/>
    </row>
    <row r="459" spans="1:12" s="75" customFormat="1" ht="44.25" customHeight="1">
      <c r="A459" s="86"/>
      <c r="B459" s="87"/>
      <c r="C459" s="88"/>
      <c r="D459" s="89"/>
      <c r="E459" s="90"/>
      <c r="F459" s="91"/>
      <c r="G459" s="92"/>
      <c r="H459" s="90"/>
      <c r="I459" s="93"/>
      <c r="J459" s="93"/>
      <c r="K459" s="93"/>
      <c r="L459" s="93"/>
    </row>
    <row r="460" spans="1:12" s="75" customFormat="1" ht="44.25" customHeight="1">
      <c r="A460" s="86"/>
      <c r="B460" s="87"/>
      <c r="C460" s="88"/>
      <c r="D460" s="89"/>
      <c r="E460" s="90"/>
      <c r="F460" s="91"/>
      <c r="G460" s="92"/>
      <c r="H460" s="90"/>
      <c r="I460" s="93"/>
      <c r="J460" s="93"/>
      <c r="K460" s="93"/>
      <c r="L460" s="93"/>
    </row>
    <row r="461" spans="1:12" s="75" customFormat="1" ht="44.25" customHeight="1">
      <c r="A461" s="86"/>
      <c r="B461" s="87"/>
      <c r="C461" s="88"/>
      <c r="D461" s="89"/>
      <c r="E461" s="90"/>
      <c r="F461" s="91"/>
      <c r="G461" s="92"/>
      <c r="H461" s="90"/>
      <c r="I461" s="93"/>
      <c r="J461" s="93"/>
      <c r="K461" s="93"/>
      <c r="L461" s="93"/>
    </row>
    <row r="462" spans="1:12" s="75" customFormat="1" ht="44.25" customHeight="1">
      <c r="A462" s="86"/>
      <c r="B462" s="87"/>
      <c r="C462" s="88"/>
      <c r="D462" s="89"/>
      <c r="E462" s="90"/>
      <c r="F462" s="91"/>
      <c r="G462" s="92"/>
      <c r="H462" s="90"/>
      <c r="I462" s="93"/>
      <c r="J462" s="93"/>
      <c r="K462" s="93"/>
      <c r="L462" s="93"/>
    </row>
    <row r="463" spans="1:12" s="75" customFormat="1" ht="44.25" customHeight="1">
      <c r="A463" s="86"/>
      <c r="B463" s="87"/>
      <c r="C463" s="88"/>
      <c r="D463" s="89"/>
      <c r="E463" s="90"/>
      <c r="F463" s="91"/>
      <c r="G463" s="92"/>
      <c r="H463" s="90"/>
      <c r="I463" s="93"/>
      <c r="J463" s="93"/>
      <c r="K463" s="93"/>
      <c r="L463" s="93"/>
    </row>
    <row r="464" spans="1:12" s="75" customFormat="1" ht="44.25" customHeight="1">
      <c r="A464" s="86"/>
      <c r="B464" s="87"/>
      <c r="C464" s="88"/>
      <c r="D464" s="89"/>
      <c r="E464" s="90"/>
      <c r="F464" s="91"/>
      <c r="G464" s="92"/>
      <c r="H464" s="90"/>
      <c r="I464" s="93"/>
      <c r="J464" s="93"/>
      <c r="K464" s="93"/>
      <c r="L464" s="93"/>
    </row>
    <row r="465" spans="1:12" s="75" customFormat="1" ht="44.25" customHeight="1">
      <c r="A465" s="86"/>
      <c r="B465" s="87"/>
      <c r="C465" s="88"/>
      <c r="D465" s="89"/>
      <c r="E465" s="90"/>
      <c r="F465" s="91"/>
      <c r="G465" s="92"/>
      <c r="H465" s="90"/>
      <c r="I465" s="93"/>
      <c r="J465" s="93"/>
      <c r="K465" s="93"/>
      <c r="L465" s="93"/>
    </row>
    <row r="466" spans="1:12" s="75" customFormat="1" ht="44.25" customHeight="1">
      <c r="A466" s="86"/>
      <c r="B466" s="87"/>
      <c r="C466" s="88"/>
      <c r="D466" s="89"/>
      <c r="E466" s="90"/>
      <c r="F466" s="91"/>
      <c r="G466" s="92"/>
      <c r="H466" s="90"/>
      <c r="I466" s="93"/>
      <c r="J466" s="93"/>
      <c r="K466" s="93"/>
      <c r="L466" s="93"/>
    </row>
    <row r="467" spans="1:12" s="75" customFormat="1" ht="44.25" customHeight="1">
      <c r="A467" s="86"/>
      <c r="B467" s="87"/>
      <c r="C467" s="88"/>
      <c r="D467" s="89"/>
      <c r="E467" s="90"/>
      <c r="F467" s="91"/>
      <c r="G467" s="92"/>
      <c r="H467" s="90"/>
      <c r="I467" s="93"/>
      <c r="J467" s="93"/>
      <c r="K467" s="93"/>
      <c r="L467" s="93"/>
    </row>
    <row r="468" spans="1:12" s="75" customFormat="1" ht="44.25" customHeight="1">
      <c r="A468" s="86"/>
      <c r="B468" s="87"/>
      <c r="C468" s="88"/>
      <c r="D468" s="89"/>
      <c r="E468" s="90"/>
      <c r="F468" s="91"/>
      <c r="G468" s="92"/>
      <c r="H468" s="90"/>
      <c r="I468" s="93"/>
      <c r="J468" s="93"/>
      <c r="K468" s="93"/>
      <c r="L468" s="93"/>
    </row>
    <row r="469" spans="1:12" s="75" customFormat="1" ht="44.25" customHeight="1">
      <c r="A469" s="86"/>
      <c r="B469" s="87"/>
      <c r="C469" s="88"/>
      <c r="D469" s="89"/>
      <c r="E469" s="90"/>
      <c r="F469" s="91"/>
      <c r="G469" s="92"/>
      <c r="H469" s="90"/>
      <c r="I469" s="93"/>
      <c r="J469" s="93"/>
      <c r="K469" s="93"/>
      <c r="L469" s="93"/>
    </row>
    <row r="470" spans="1:12" s="75" customFormat="1" ht="44.25" customHeight="1">
      <c r="A470" s="86"/>
      <c r="B470" s="87"/>
      <c r="C470" s="88"/>
      <c r="D470" s="89"/>
      <c r="E470" s="90"/>
      <c r="F470" s="91"/>
      <c r="G470" s="92"/>
      <c r="H470" s="90"/>
      <c r="I470" s="93"/>
      <c r="J470" s="93"/>
      <c r="K470" s="93"/>
      <c r="L470" s="93"/>
    </row>
    <row r="471" spans="1:12" s="75" customFormat="1" ht="44.25" customHeight="1">
      <c r="A471" s="86"/>
      <c r="B471" s="87"/>
      <c r="C471" s="88"/>
      <c r="D471" s="89"/>
      <c r="E471" s="90"/>
      <c r="F471" s="91"/>
      <c r="G471" s="92"/>
      <c r="H471" s="90"/>
      <c r="I471" s="93"/>
      <c r="J471" s="93"/>
      <c r="K471" s="93"/>
      <c r="L471" s="93"/>
    </row>
    <row r="472" spans="1:12" s="75" customFormat="1" ht="44.25" customHeight="1">
      <c r="A472" s="86"/>
      <c r="B472" s="87"/>
      <c r="C472" s="88"/>
      <c r="D472" s="89"/>
      <c r="E472" s="90"/>
      <c r="F472" s="91"/>
      <c r="G472" s="92"/>
      <c r="H472" s="90"/>
      <c r="I472" s="93"/>
      <c r="J472" s="93"/>
      <c r="K472" s="93"/>
      <c r="L472" s="93"/>
    </row>
    <row r="473" spans="1:12" s="75" customFormat="1" ht="44.25" customHeight="1">
      <c r="A473" s="86"/>
      <c r="B473" s="87"/>
      <c r="C473" s="88"/>
      <c r="D473" s="89"/>
      <c r="E473" s="90"/>
      <c r="F473" s="91"/>
      <c r="G473" s="92"/>
      <c r="H473" s="90"/>
      <c r="I473" s="93"/>
      <c r="J473" s="93"/>
      <c r="K473" s="93"/>
      <c r="L473" s="93"/>
    </row>
    <row r="474" spans="1:12" s="75" customFormat="1" ht="44.25" customHeight="1">
      <c r="A474" s="86"/>
      <c r="B474" s="87"/>
      <c r="C474" s="88"/>
      <c r="D474" s="89"/>
      <c r="E474" s="90"/>
      <c r="F474" s="91"/>
      <c r="G474" s="92"/>
      <c r="H474" s="90"/>
      <c r="I474" s="93"/>
      <c r="J474" s="93"/>
      <c r="K474" s="93"/>
      <c r="L474" s="93"/>
    </row>
    <row r="475" spans="1:12" s="75" customFormat="1" ht="44.25" customHeight="1">
      <c r="A475" s="86"/>
      <c r="B475" s="87"/>
      <c r="C475" s="88"/>
      <c r="D475" s="89"/>
      <c r="E475" s="90"/>
      <c r="F475" s="91"/>
      <c r="G475" s="92"/>
      <c r="H475" s="90"/>
      <c r="I475" s="93"/>
      <c r="J475" s="93"/>
      <c r="K475" s="93"/>
      <c r="L475" s="93"/>
    </row>
    <row r="476" spans="1:12" s="75" customFormat="1" ht="44.25" customHeight="1">
      <c r="A476" s="86"/>
      <c r="B476" s="87"/>
      <c r="C476" s="88"/>
      <c r="D476" s="89"/>
      <c r="E476" s="90"/>
      <c r="F476" s="91"/>
      <c r="G476" s="92"/>
      <c r="H476" s="90"/>
      <c r="I476" s="93"/>
      <c r="J476" s="93"/>
      <c r="K476" s="93"/>
      <c r="L476" s="93"/>
    </row>
    <row r="477" spans="1:12" s="75" customFormat="1" ht="44.25" customHeight="1">
      <c r="A477" s="86"/>
      <c r="B477" s="87"/>
      <c r="C477" s="88"/>
      <c r="D477" s="89"/>
      <c r="E477" s="90"/>
      <c r="F477" s="91"/>
      <c r="G477" s="92"/>
      <c r="H477" s="90"/>
      <c r="I477" s="93"/>
      <c r="J477" s="93"/>
      <c r="K477" s="93"/>
      <c r="L477" s="93"/>
    </row>
    <row r="478" spans="1:12" s="75" customFormat="1" ht="44.25" customHeight="1">
      <c r="A478" s="86"/>
      <c r="B478" s="87"/>
      <c r="C478" s="88"/>
      <c r="D478" s="89"/>
      <c r="E478" s="90"/>
      <c r="F478" s="91"/>
      <c r="G478" s="92"/>
      <c r="H478" s="90"/>
      <c r="I478" s="93"/>
      <c r="J478" s="93"/>
      <c r="K478" s="93"/>
      <c r="L478" s="93"/>
    </row>
    <row r="479" spans="1:12" s="75" customFormat="1" ht="44.25" customHeight="1">
      <c r="A479" s="86"/>
      <c r="B479" s="87"/>
      <c r="C479" s="88"/>
      <c r="D479" s="89"/>
      <c r="E479" s="90"/>
      <c r="F479" s="91"/>
      <c r="G479" s="92"/>
      <c r="H479" s="90"/>
      <c r="I479" s="93"/>
      <c r="J479" s="93"/>
      <c r="K479" s="93"/>
      <c r="L479" s="93"/>
    </row>
    <row r="480" spans="1:12" s="75" customFormat="1" ht="44.25" customHeight="1">
      <c r="A480" s="86"/>
      <c r="B480" s="87"/>
      <c r="C480" s="88"/>
      <c r="D480" s="89"/>
      <c r="E480" s="90"/>
      <c r="F480" s="91"/>
      <c r="G480" s="92"/>
      <c r="H480" s="90"/>
      <c r="I480" s="93"/>
      <c r="J480" s="93"/>
      <c r="K480" s="93"/>
      <c r="L480" s="93"/>
    </row>
    <row r="481" spans="1:12" s="75" customFormat="1" ht="44.25" customHeight="1">
      <c r="A481" s="86"/>
      <c r="B481" s="87"/>
      <c r="C481" s="88"/>
      <c r="D481" s="89"/>
      <c r="E481" s="90"/>
      <c r="F481" s="91"/>
      <c r="G481" s="92"/>
      <c r="H481" s="90"/>
      <c r="I481" s="93"/>
      <c r="J481" s="93"/>
      <c r="K481" s="93"/>
      <c r="L481" s="93"/>
    </row>
    <row r="482" spans="1:12" s="75" customFormat="1" ht="44.25" customHeight="1">
      <c r="A482" s="86"/>
      <c r="B482" s="87"/>
      <c r="C482" s="88"/>
      <c r="D482" s="89"/>
      <c r="E482" s="90"/>
      <c r="F482" s="91"/>
      <c r="G482" s="92"/>
      <c r="H482" s="90"/>
      <c r="I482" s="93"/>
      <c r="J482" s="93"/>
      <c r="K482" s="93"/>
      <c r="L482" s="93"/>
    </row>
    <row r="483" spans="1:12" s="75" customFormat="1" ht="44.25" customHeight="1">
      <c r="A483" s="86"/>
      <c r="B483" s="87"/>
      <c r="C483" s="88"/>
      <c r="D483" s="89"/>
      <c r="E483" s="90"/>
      <c r="F483" s="91"/>
      <c r="G483" s="92"/>
      <c r="H483" s="90"/>
      <c r="I483" s="93"/>
      <c r="J483" s="93"/>
      <c r="K483" s="93"/>
      <c r="L483" s="93"/>
    </row>
    <row r="484" spans="1:12" s="75" customFormat="1" ht="44.25" customHeight="1">
      <c r="A484" s="86"/>
      <c r="B484" s="87"/>
      <c r="C484" s="88"/>
      <c r="D484" s="89"/>
      <c r="E484" s="90"/>
      <c r="F484" s="91"/>
      <c r="G484" s="92"/>
      <c r="H484" s="90"/>
      <c r="I484" s="93"/>
      <c r="J484" s="93"/>
      <c r="K484" s="93"/>
      <c r="L484" s="93"/>
    </row>
    <row r="485" spans="1:12" s="75" customFormat="1" ht="44.25" customHeight="1">
      <c r="A485" s="86"/>
      <c r="B485" s="87"/>
      <c r="C485" s="88"/>
      <c r="D485" s="89"/>
      <c r="E485" s="90"/>
      <c r="F485" s="91"/>
      <c r="G485" s="92"/>
      <c r="H485" s="90"/>
      <c r="I485" s="93"/>
      <c r="J485" s="93"/>
      <c r="K485" s="93"/>
      <c r="L485" s="93"/>
    </row>
    <row r="486" spans="1:12" s="75" customFormat="1" ht="44.25" customHeight="1">
      <c r="A486" s="86"/>
      <c r="B486" s="87"/>
      <c r="C486" s="88"/>
      <c r="D486" s="89"/>
      <c r="E486" s="90"/>
      <c r="F486" s="91"/>
      <c r="G486" s="92"/>
      <c r="H486" s="90"/>
      <c r="I486" s="93"/>
      <c r="J486" s="93"/>
      <c r="K486" s="93"/>
      <c r="L486" s="93"/>
    </row>
    <row r="487" spans="1:12" s="75" customFormat="1" ht="44.25" customHeight="1">
      <c r="A487" s="86"/>
      <c r="B487" s="87"/>
      <c r="C487" s="88"/>
      <c r="D487" s="89"/>
      <c r="E487" s="90"/>
      <c r="F487" s="91"/>
      <c r="G487" s="92"/>
      <c r="H487" s="90"/>
      <c r="I487" s="93"/>
      <c r="J487" s="93"/>
      <c r="K487" s="93"/>
      <c r="L487" s="93"/>
    </row>
    <row r="488" spans="1:12" s="75" customFormat="1" ht="44.25" customHeight="1">
      <c r="A488" s="86"/>
      <c r="B488" s="87"/>
      <c r="C488" s="88"/>
      <c r="D488" s="89"/>
      <c r="E488" s="90"/>
      <c r="F488" s="91"/>
      <c r="G488" s="92"/>
      <c r="H488" s="90"/>
      <c r="I488" s="93"/>
      <c r="J488" s="93"/>
      <c r="K488" s="93"/>
      <c r="L488" s="93"/>
    </row>
    <row r="489" spans="1:12" s="75" customFormat="1" ht="44.25" customHeight="1">
      <c r="A489" s="86"/>
      <c r="B489" s="87"/>
      <c r="C489" s="88"/>
      <c r="D489" s="89"/>
      <c r="E489" s="90"/>
      <c r="F489" s="91"/>
      <c r="G489" s="92"/>
      <c r="H489" s="90"/>
      <c r="I489" s="93"/>
      <c r="J489" s="93"/>
      <c r="K489" s="93"/>
      <c r="L489" s="93"/>
    </row>
    <row r="490" spans="1:12" s="75" customFormat="1" ht="44.25" customHeight="1">
      <c r="A490" s="86"/>
      <c r="B490" s="87"/>
      <c r="C490" s="88"/>
      <c r="D490" s="89"/>
      <c r="E490" s="90"/>
      <c r="F490" s="91"/>
      <c r="G490" s="92"/>
      <c r="H490" s="90"/>
      <c r="I490" s="93"/>
      <c r="J490" s="93"/>
      <c r="K490" s="93"/>
      <c r="L490" s="93"/>
    </row>
    <row r="491" spans="1:12" s="75" customFormat="1" ht="44.25" customHeight="1">
      <c r="A491" s="86"/>
      <c r="B491" s="87"/>
      <c r="C491" s="88"/>
      <c r="D491" s="89"/>
      <c r="E491" s="90"/>
      <c r="F491" s="91"/>
      <c r="G491" s="92"/>
      <c r="H491" s="90"/>
      <c r="I491" s="93"/>
      <c r="J491" s="93"/>
      <c r="K491" s="93"/>
      <c r="L491" s="93"/>
    </row>
    <row r="492" spans="1:12" s="75" customFormat="1" ht="44.25" customHeight="1">
      <c r="A492" s="86"/>
      <c r="B492" s="87"/>
      <c r="C492" s="88"/>
      <c r="D492" s="89"/>
      <c r="E492" s="90"/>
      <c r="F492" s="91"/>
      <c r="G492" s="92"/>
      <c r="H492" s="90"/>
      <c r="I492" s="93"/>
      <c r="J492" s="93"/>
      <c r="K492" s="93"/>
      <c r="L492" s="93"/>
    </row>
    <row r="493" spans="1:12" s="75" customFormat="1" ht="44.25" customHeight="1">
      <c r="A493" s="86"/>
      <c r="B493" s="87"/>
      <c r="C493" s="88"/>
      <c r="D493" s="89"/>
      <c r="E493" s="90"/>
      <c r="F493" s="91"/>
      <c r="G493" s="92"/>
      <c r="H493" s="90"/>
      <c r="I493" s="93"/>
      <c r="J493" s="93"/>
      <c r="K493" s="93"/>
      <c r="L493" s="93"/>
    </row>
    <row r="494" spans="1:12" s="75" customFormat="1" ht="44.25" customHeight="1">
      <c r="A494" s="86"/>
      <c r="B494" s="87"/>
      <c r="C494" s="88"/>
      <c r="D494" s="89"/>
      <c r="E494" s="90"/>
      <c r="F494" s="91"/>
      <c r="G494" s="92"/>
      <c r="H494" s="90"/>
      <c r="I494" s="93"/>
      <c r="J494" s="93"/>
      <c r="K494" s="93"/>
      <c r="L494" s="93"/>
    </row>
    <row r="495" spans="1:12" s="75" customFormat="1" ht="44.25" customHeight="1">
      <c r="A495" s="86"/>
      <c r="B495" s="87"/>
      <c r="C495" s="88"/>
      <c r="D495" s="89"/>
      <c r="E495" s="90"/>
      <c r="F495" s="91"/>
      <c r="G495" s="92"/>
      <c r="H495" s="90"/>
      <c r="I495" s="93"/>
      <c r="J495" s="93"/>
      <c r="K495" s="93"/>
      <c r="L495" s="93"/>
    </row>
    <row r="496" spans="1:12" s="75" customFormat="1" ht="44.25" customHeight="1">
      <c r="A496" s="86"/>
      <c r="B496" s="87"/>
      <c r="C496" s="88"/>
      <c r="D496" s="89"/>
      <c r="E496" s="90"/>
      <c r="F496" s="91"/>
      <c r="G496" s="92"/>
      <c r="H496" s="90"/>
      <c r="I496" s="93"/>
      <c r="J496" s="93"/>
      <c r="K496" s="93"/>
      <c r="L496" s="93"/>
    </row>
    <row r="497" spans="1:12" s="75" customFormat="1" ht="44.25" customHeight="1">
      <c r="A497" s="86"/>
      <c r="B497" s="87"/>
      <c r="C497" s="88"/>
      <c r="D497" s="89"/>
      <c r="E497" s="90"/>
      <c r="F497" s="91"/>
      <c r="G497" s="92"/>
      <c r="H497" s="90"/>
      <c r="I497" s="93"/>
      <c r="J497" s="93"/>
      <c r="K497" s="93"/>
      <c r="L497" s="93"/>
    </row>
    <row r="498" spans="1:12" s="75" customFormat="1" ht="44.25" customHeight="1">
      <c r="A498" s="86"/>
      <c r="B498" s="87"/>
      <c r="C498" s="88"/>
      <c r="D498" s="89"/>
      <c r="E498" s="90"/>
      <c r="F498" s="91"/>
      <c r="G498" s="92"/>
      <c r="H498" s="90"/>
      <c r="I498" s="93"/>
      <c r="J498" s="93"/>
      <c r="K498" s="93"/>
      <c r="L498" s="93"/>
    </row>
    <row r="499" spans="1:12" s="75" customFormat="1" ht="44.25" customHeight="1">
      <c r="A499" s="86"/>
      <c r="B499" s="87"/>
      <c r="C499" s="88"/>
      <c r="D499" s="89"/>
      <c r="E499" s="90"/>
      <c r="F499" s="91"/>
      <c r="G499" s="92"/>
      <c r="H499" s="90"/>
      <c r="I499" s="93"/>
      <c r="J499" s="93"/>
      <c r="K499" s="93"/>
      <c r="L499" s="93"/>
    </row>
    <row r="500" spans="1:12" s="75" customFormat="1" ht="44.25" customHeight="1">
      <c r="A500" s="86"/>
      <c r="B500" s="87"/>
      <c r="C500" s="88"/>
      <c r="D500" s="89"/>
      <c r="E500" s="90"/>
      <c r="F500" s="91"/>
      <c r="G500" s="92"/>
      <c r="H500" s="90"/>
      <c r="I500" s="93"/>
      <c r="J500" s="93"/>
      <c r="K500" s="93"/>
      <c r="L500" s="93"/>
    </row>
    <row r="501" spans="1:12" s="75" customFormat="1" ht="44.25" customHeight="1">
      <c r="A501" s="86"/>
      <c r="B501" s="87"/>
      <c r="C501" s="88"/>
      <c r="D501" s="89"/>
      <c r="E501" s="90"/>
      <c r="F501" s="91"/>
      <c r="G501" s="92"/>
      <c r="H501" s="90"/>
      <c r="I501" s="93"/>
      <c r="J501" s="93"/>
      <c r="K501" s="93"/>
      <c r="L501" s="93"/>
    </row>
    <row r="502" spans="1:12" s="75" customFormat="1" ht="44.25" customHeight="1">
      <c r="A502" s="86"/>
      <c r="B502" s="87"/>
      <c r="C502" s="88"/>
      <c r="D502" s="89"/>
      <c r="E502" s="90"/>
      <c r="F502" s="91"/>
      <c r="G502" s="92"/>
      <c r="H502" s="90"/>
      <c r="I502" s="93"/>
      <c r="J502" s="93"/>
      <c r="K502" s="93"/>
      <c r="L502" s="93"/>
    </row>
    <row r="503" spans="1:12" s="75" customFormat="1" ht="44.25" customHeight="1">
      <c r="A503" s="86"/>
      <c r="B503" s="87"/>
      <c r="C503" s="88"/>
      <c r="D503" s="89"/>
      <c r="E503" s="90"/>
      <c r="F503" s="91"/>
      <c r="G503" s="92"/>
      <c r="H503" s="90"/>
      <c r="I503" s="93"/>
      <c r="J503" s="93"/>
      <c r="K503" s="93"/>
      <c r="L503" s="93"/>
    </row>
    <row r="504" spans="1:12" s="75" customFormat="1" ht="44.25" customHeight="1">
      <c r="A504" s="86"/>
      <c r="B504" s="87"/>
      <c r="C504" s="88"/>
      <c r="D504" s="89"/>
      <c r="E504" s="90"/>
      <c r="F504" s="91"/>
      <c r="G504" s="92"/>
      <c r="H504" s="90"/>
      <c r="I504" s="93"/>
      <c r="J504" s="93"/>
      <c r="K504" s="93"/>
      <c r="L504" s="93"/>
    </row>
    <row r="505" spans="1:12" s="75" customFormat="1" ht="44.25" customHeight="1">
      <c r="A505" s="86"/>
      <c r="B505" s="87"/>
      <c r="C505" s="88"/>
      <c r="D505" s="89"/>
      <c r="E505" s="90"/>
      <c r="F505" s="91"/>
      <c r="G505" s="92"/>
      <c r="H505" s="90"/>
      <c r="I505" s="93"/>
      <c r="J505" s="93"/>
      <c r="K505" s="93"/>
      <c r="L505" s="93"/>
    </row>
    <row r="506" spans="1:12" s="75" customFormat="1" ht="44.25" customHeight="1">
      <c r="A506" s="86"/>
      <c r="B506" s="87"/>
      <c r="C506" s="88"/>
      <c r="D506" s="89"/>
      <c r="E506" s="90"/>
      <c r="F506" s="91"/>
      <c r="G506" s="92"/>
      <c r="H506" s="90"/>
      <c r="I506" s="93"/>
      <c r="J506" s="93"/>
      <c r="K506" s="93"/>
      <c r="L506" s="93"/>
    </row>
    <row r="507" spans="1:12" s="75" customFormat="1" ht="44.25" customHeight="1">
      <c r="A507" s="86"/>
      <c r="B507" s="87"/>
      <c r="C507" s="88"/>
      <c r="D507" s="89"/>
      <c r="E507" s="90"/>
      <c r="F507" s="91"/>
      <c r="G507" s="92"/>
      <c r="H507" s="90"/>
      <c r="I507" s="93"/>
      <c r="J507" s="93"/>
      <c r="K507" s="93"/>
      <c r="L507" s="93"/>
    </row>
    <row r="508" spans="1:12" s="75" customFormat="1" ht="44.25" customHeight="1">
      <c r="A508" s="86"/>
      <c r="B508" s="87"/>
      <c r="C508" s="88"/>
      <c r="D508" s="89"/>
      <c r="E508" s="90"/>
      <c r="F508" s="91"/>
      <c r="G508" s="92"/>
      <c r="H508" s="90"/>
      <c r="I508" s="93"/>
      <c r="J508" s="93"/>
      <c r="K508" s="93"/>
      <c r="L508" s="93"/>
    </row>
    <row r="509" spans="1:12" s="75" customFormat="1" ht="44.25" customHeight="1">
      <c r="A509" s="86"/>
      <c r="B509" s="87"/>
      <c r="C509" s="88"/>
      <c r="D509" s="89"/>
      <c r="E509" s="90"/>
      <c r="F509" s="91"/>
      <c r="G509" s="92"/>
      <c r="H509" s="90"/>
      <c r="I509" s="93"/>
      <c r="J509" s="93"/>
      <c r="K509" s="93"/>
      <c r="L509" s="93"/>
    </row>
    <row r="510" spans="1:12" s="75" customFormat="1" ht="44.25" customHeight="1">
      <c r="A510" s="86"/>
      <c r="B510" s="87"/>
      <c r="C510" s="88"/>
      <c r="D510" s="89"/>
      <c r="E510" s="90"/>
      <c r="F510" s="91"/>
      <c r="G510" s="92"/>
      <c r="H510" s="90"/>
      <c r="I510" s="93"/>
      <c r="J510" s="93"/>
      <c r="K510" s="93"/>
      <c r="L510" s="93"/>
    </row>
    <row r="511" spans="1:12" s="75" customFormat="1" ht="44.25" customHeight="1">
      <c r="A511" s="86"/>
      <c r="B511" s="87"/>
      <c r="C511" s="88"/>
      <c r="D511" s="89"/>
      <c r="E511" s="90"/>
      <c r="F511" s="91"/>
      <c r="G511" s="92"/>
      <c r="H511" s="90"/>
      <c r="I511" s="93"/>
      <c r="J511" s="93"/>
      <c r="K511" s="93"/>
      <c r="L511" s="93"/>
    </row>
    <row r="512" spans="1:12" s="75" customFormat="1" ht="44.25" customHeight="1">
      <c r="A512" s="86"/>
      <c r="B512" s="87"/>
      <c r="C512" s="88"/>
      <c r="D512" s="89"/>
      <c r="E512" s="90"/>
      <c r="F512" s="91"/>
      <c r="G512" s="94"/>
      <c r="H512" s="90"/>
      <c r="I512" s="93"/>
      <c r="J512" s="93"/>
      <c r="K512" s="93"/>
      <c r="L512" s="93"/>
    </row>
    <row r="513" spans="1:12" s="75" customFormat="1" ht="44.25" customHeight="1">
      <c r="A513" s="86"/>
      <c r="B513" s="87"/>
      <c r="C513" s="88"/>
      <c r="D513" s="89"/>
      <c r="E513" s="90"/>
      <c r="F513" s="91"/>
      <c r="G513" s="94"/>
      <c r="H513" s="90"/>
      <c r="I513" s="93"/>
      <c r="J513" s="93"/>
      <c r="K513" s="93"/>
      <c r="L513" s="93"/>
    </row>
    <row r="514" spans="1:12" s="75" customFormat="1" ht="44.25" customHeight="1">
      <c r="A514" s="86"/>
      <c r="B514" s="87"/>
      <c r="C514" s="88"/>
      <c r="D514" s="89"/>
      <c r="E514" s="90"/>
      <c r="F514" s="91"/>
      <c r="G514" s="94"/>
      <c r="H514" s="90"/>
      <c r="I514" s="93"/>
      <c r="J514" s="93"/>
      <c r="K514" s="93"/>
      <c r="L514" s="93"/>
    </row>
    <row r="515" spans="1:12" s="75" customFormat="1" ht="44.25" customHeight="1">
      <c r="A515" s="86"/>
      <c r="B515" s="87"/>
      <c r="C515" s="88"/>
      <c r="D515" s="89"/>
      <c r="E515" s="90"/>
      <c r="F515" s="91"/>
      <c r="G515" s="94"/>
      <c r="H515" s="90"/>
      <c r="I515" s="93"/>
      <c r="J515" s="93"/>
      <c r="K515" s="93"/>
      <c r="L515" s="93"/>
    </row>
    <row r="516" spans="1:12" s="75" customFormat="1" ht="44.25" customHeight="1">
      <c r="A516" s="86"/>
      <c r="B516" s="87"/>
      <c r="C516" s="88"/>
      <c r="D516" s="89"/>
      <c r="E516" s="90"/>
      <c r="F516" s="91"/>
      <c r="G516" s="94"/>
      <c r="H516" s="90"/>
      <c r="I516" s="93"/>
      <c r="J516" s="93"/>
      <c r="K516" s="93"/>
      <c r="L516" s="93"/>
    </row>
    <row r="517" spans="1:12" s="75" customFormat="1" ht="44.25" customHeight="1">
      <c r="A517" s="86"/>
      <c r="B517" s="87"/>
      <c r="C517" s="88"/>
      <c r="D517" s="89"/>
      <c r="E517" s="90"/>
      <c r="F517" s="91"/>
      <c r="G517" s="94"/>
      <c r="H517" s="90"/>
      <c r="I517" s="93"/>
      <c r="J517" s="93"/>
      <c r="K517" s="93"/>
      <c r="L517" s="93"/>
    </row>
    <row r="518" spans="1:12" s="75" customFormat="1" ht="44.25" customHeight="1">
      <c r="A518" s="86"/>
      <c r="B518" s="87"/>
      <c r="C518" s="88"/>
      <c r="D518" s="89"/>
      <c r="E518" s="90"/>
      <c r="F518" s="91"/>
      <c r="G518" s="94"/>
      <c r="H518" s="90"/>
      <c r="I518" s="93"/>
      <c r="J518" s="93"/>
      <c r="K518" s="93"/>
      <c r="L518" s="93"/>
    </row>
    <row r="519" spans="1:12" s="75" customFormat="1" ht="44.25" customHeight="1">
      <c r="A519" s="86"/>
      <c r="B519" s="87"/>
      <c r="C519" s="88"/>
      <c r="D519" s="89"/>
      <c r="E519" s="90"/>
      <c r="F519" s="91"/>
      <c r="G519" s="94"/>
      <c r="H519" s="90"/>
      <c r="I519" s="93"/>
      <c r="J519" s="93"/>
      <c r="K519" s="93"/>
      <c r="L519" s="93"/>
    </row>
    <row r="520" spans="1:12" s="75" customFormat="1" ht="44.25" customHeight="1">
      <c r="A520" s="86"/>
      <c r="B520" s="87"/>
      <c r="C520" s="88"/>
      <c r="D520" s="89"/>
      <c r="E520" s="90"/>
      <c r="F520" s="91"/>
      <c r="G520" s="94"/>
      <c r="H520" s="90"/>
      <c r="I520" s="93"/>
      <c r="J520" s="93"/>
      <c r="K520" s="93"/>
      <c r="L520" s="93"/>
    </row>
    <row r="521" spans="1:12" s="75" customFormat="1" ht="44.25" customHeight="1">
      <c r="A521" s="86"/>
      <c r="B521" s="87"/>
      <c r="C521" s="88"/>
      <c r="D521" s="89"/>
      <c r="E521" s="90"/>
      <c r="F521" s="91"/>
      <c r="G521" s="94"/>
      <c r="H521" s="90"/>
      <c r="I521" s="93"/>
      <c r="J521" s="93"/>
      <c r="K521" s="93"/>
      <c r="L521" s="93"/>
    </row>
    <row r="522" spans="1:12" s="75" customFormat="1" ht="44.25" customHeight="1">
      <c r="A522" s="86"/>
      <c r="B522" s="87"/>
      <c r="C522" s="88"/>
      <c r="D522" s="89"/>
      <c r="E522" s="90"/>
      <c r="F522" s="91"/>
      <c r="G522" s="94"/>
      <c r="H522" s="90"/>
      <c r="I522" s="93"/>
      <c r="J522" s="93"/>
      <c r="K522" s="93"/>
      <c r="L522" s="93"/>
    </row>
    <row r="523" spans="1:12" s="75" customFormat="1" ht="44.25" customHeight="1">
      <c r="A523" s="86"/>
      <c r="B523" s="87"/>
      <c r="C523" s="88"/>
      <c r="D523" s="89"/>
      <c r="E523" s="90"/>
      <c r="F523" s="91"/>
      <c r="G523" s="94"/>
      <c r="H523" s="90"/>
      <c r="I523" s="93"/>
      <c r="J523" s="93"/>
      <c r="K523" s="93"/>
      <c r="L523" s="93"/>
    </row>
    <row r="524" spans="1:12" s="75" customFormat="1" ht="44.25" customHeight="1">
      <c r="A524" s="86"/>
      <c r="B524" s="87"/>
      <c r="C524" s="88"/>
      <c r="D524" s="89"/>
      <c r="E524" s="90"/>
      <c r="F524" s="91"/>
      <c r="G524" s="94"/>
      <c r="H524" s="90"/>
      <c r="I524" s="93"/>
      <c r="J524" s="93"/>
      <c r="K524" s="93"/>
      <c r="L524" s="93"/>
    </row>
    <row r="525" spans="1:12" s="75" customFormat="1" ht="44.25" customHeight="1">
      <c r="A525" s="86"/>
      <c r="B525" s="87"/>
      <c r="C525" s="88"/>
      <c r="D525" s="89"/>
      <c r="E525" s="90"/>
      <c r="F525" s="91"/>
      <c r="G525" s="94"/>
      <c r="H525" s="90"/>
      <c r="I525" s="93"/>
      <c r="J525" s="93"/>
      <c r="K525" s="93"/>
      <c r="L525" s="93"/>
    </row>
    <row r="526" spans="1:12" s="75" customFormat="1" ht="44.25" customHeight="1">
      <c r="A526" s="86"/>
      <c r="B526" s="87"/>
      <c r="C526" s="88"/>
      <c r="D526" s="89"/>
      <c r="E526" s="90"/>
      <c r="F526" s="91"/>
      <c r="G526" s="94"/>
      <c r="H526" s="90"/>
      <c r="I526" s="93"/>
      <c r="J526" s="93"/>
      <c r="K526" s="93"/>
      <c r="L526" s="93"/>
    </row>
    <row r="527" spans="1:12" s="75" customFormat="1" ht="44.25" customHeight="1">
      <c r="A527" s="86"/>
      <c r="B527" s="87"/>
      <c r="C527" s="88"/>
      <c r="D527" s="89"/>
      <c r="E527" s="90"/>
      <c r="F527" s="91"/>
      <c r="G527" s="94"/>
      <c r="H527" s="90"/>
      <c r="I527" s="93"/>
      <c r="J527" s="93"/>
      <c r="K527" s="93"/>
      <c r="L527" s="93"/>
    </row>
    <row r="528" spans="1:12" s="75" customFormat="1" ht="44.25" customHeight="1">
      <c r="A528" s="86"/>
      <c r="B528" s="87"/>
      <c r="C528" s="88"/>
      <c r="D528" s="89"/>
      <c r="E528" s="90"/>
      <c r="F528" s="91"/>
      <c r="G528" s="94"/>
      <c r="H528" s="90"/>
      <c r="I528" s="93"/>
      <c r="J528" s="93"/>
      <c r="K528" s="93"/>
      <c r="L528" s="93"/>
    </row>
    <row r="529" spans="1:12" s="75" customFormat="1" ht="44.25" customHeight="1">
      <c r="A529" s="86"/>
      <c r="B529" s="87"/>
      <c r="C529" s="88"/>
      <c r="D529" s="89"/>
      <c r="E529" s="90"/>
      <c r="F529" s="91"/>
      <c r="G529" s="94"/>
      <c r="H529" s="90"/>
      <c r="I529" s="93"/>
      <c r="J529" s="93"/>
      <c r="K529" s="93"/>
      <c r="L529" s="93"/>
    </row>
    <row r="530" spans="1:12" s="75" customFormat="1" ht="44.25" customHeight="1">
      <c r="A530" s="86"/>
      <c r="B530" s="87"/>
      <c r="C530" s="88"/>
      <c r="D530" s="89"/>
      <c r="E530" s="90"/>
      <c r="F530" s="91"/>
      <c r="G530" s="94"/>
      <c r="H530" s="90"/>
      <c r="I530" s="93"/>
      <c r="J530" s="93"/>
      <c r="K530" s="93"/>
      <c r="L530" s="93"/>
    </row>
    <row r="531" spans="1:12" s="75" customFormat="1" ht="44.25" customHeight="1">
      <c r="A531" s="86"/>
      <c r="B531" s="87"/>
      <c r="C531" s="88"/>
      <c r="D531" s="89"/>
      <c r="E531" s="90"/>
      <c r="F531" s="91"/>
      <c r="G531" s="94"/>
      <c r="H531" s="90"/>
      <c r="I531" s="93"/>
      <c r="J531" s="93"/>
      <c r="K531" s="93"/>
      <c r="L531" s="93"/>
    </row>
    <row r="532" spans="1:12" s="75" customFormat="1" ht="44.25" customHeight="1">
      <c r="A532" s="86"/>
      <c r="B532" s="87"/>
      <c r="C532" s="88"/>
      <c r="D532" s="89"/>
      <c r="E532" s="90"/>
      <c r="F532" s="91"/>
      <c r="G532" s="94"/>
      <c r="H532" s="90"/>
      <c r="I532" s="93"/>
      <c r="J532" s="93"/>
      <c r="K532" s="93"/>
      <c r="L532" s="93"/>
    </row>
    <row r="533" spans="1:12" s="75" customFormat="1" ht="44.25" customHeight="1">
      <c r="A533" s="86"/>
      <c r="B533" s="87"/>
      <c r="C533" s="88"/>
      <c r="D533" s="89"/>
      <c r="E533" s="90"/>
      <c r="F533" s="91"/>
      <c r="G533" s="94"/>
      <c r="H533" s="90"/>
      <c r="I533" s="93"/>
      <c r="J533" s="93"/>
      <c r="K533" s="93"/>
      <c r="L533" s="93"/>
    </row>
    <row r="534" spans="1:12" s="75" customFormat="1" ht="44.25" customHeight="1">
      <c r="A534" s="86"/>
      <c r="B534" s="87"/>
      <c r="C534" s="88"/>
      <c r="D534" s="89"/>
      <c r="E534" s="90"/>
      <c r="F534" s="91"/>
      <c r="G534" s="94"/>
      <c r="H534" s="90"/>
      <c r="I534" s="93"/>
      <c r="J534" s="93"/>
      <c r="K534" s="93"/>
      <c r="L534" s="93"/>
    </row>
    <row r="535" spans="1:12" s="75" customFormat="1" ht="44.25" customHeight="1">
      <c r="A535" s="86"/>
      <c r="B535" s="87"/>
      <c r="C535" s="88"/>
      <c r="D535" s="89"/>
      <c r="E535" s="90"/>
      <c r="F535" s="91"/>
      <c r="G535" s="94"/>
      <c r="H535" s="90"/>
      <c r="I535" s="93"/>
      <c r="J535" s="93"/>
      <c r="K535" s="93"/>
      <c r="L535" s="93"/>
    </row>
    <row r="536" spans="1:12" s="75" customFormat="1" ht="44.25" customHeight="1">
      <c r="A536" s="86"/>
      <c r="B536" s="87"/>
      <c r="C536" s="88"/>
      <c r="D536" s="89"/>
      <c r="E536" s="90"/>
      <c r="F536" s="91"/>
      <c r="G536" s="94"/>
      <c r="H536" s="90"/>
      <c r="I536" s="93"/>
      <c r="J536" s="93"/>
      <c r="K536" s="93"/>
      <c r="L536" s="93"/>
    </row>
    <row r="537" spans="1:12" s="75" customFormat="1" ht="44.25" customHeight="1">
      <c r="A537" s="86"/>
      <c r="B537" s="87"/>
      <c r="C537" s="88"/>
      <c r="D537" s="89"/>
      <c r="E537" s="90"/>
      <c r="F537" s="91"/>
      <c r="G537" s="94"/>
      <c r="H537" s="90"/>
      <c r="I537" s="93"/>
      <c r="J537" s="93"/>
      <c r="K537" s="93"/>
      <c r="L537" s="93"/>
    </row>
    <row r="538" spans="1:12" s="75" customFormat="1" ht="44.25" customHeight="1">
      <c r="A538" s="86"/>
      <c r="B538" s="87"/>
      <c r="C538" s="88"/>
      <c r="D538" s="89"/>
      <c r="E538" s="90"/>
      <c r="F538" s="91"/>
      <c r="G538" s="94"/>
      <c r="H538" s="90"/>
      <c r="I538" s="93"/>
      <c r="J538" s="93"/>
      <c r="K538" s="93"/>
      <c r="L538" s="93"/>
    </row>
    <row r="539" spans="1:12" s="75" customFormat="1" ht="44.25" customHeight="1">
      <c r="A539" s="86"/>
      <c r="B539" s="87"/>
      <c r="C539" s="88"/>
      <c r="D539" s="89"/>
      <c r="E539" s="90"/>
      <c r="F539" s="91"/>
      <c r="G539" s="94"/>
      <c r="H539" s="90"/>
      <c r="I539" s="93"/>
      <c r="J539" s="93"/>
      <c r="K539" s="93"/>
      <c r="L539" s="93"/>
    </row>
    <row r="540" spans="1:12" s="75" customFormat="1" ht="44.25" customHeight="1">
      <c r="A540" s="86"/>
      <c r="B540" s="87"/>
      <c r="C540" s="88"/>
      <c r="D540" s="89"/>
      <c r="E540" s="90"/>
      <c r="F540" s="91"/>
      <c r="G540" s="94"/>
      <c r="H540" s="90"/>
      <c r="I540" s="93"/>
      <c r="J540" s="93"/>
      <c r="K540" s="93"/>
      <c r="L540" s="93"/>
    </row>
    <row r="541" spans="1:12" s="75" customFormat="1" ht="44.25" customHeight="1">
      <c r="A541" s="86"/>
      <c r="B541" s="87"/>
      <c r="C541" s="88"/>
      <c r="D541" s="89"/>
      <c r="E541" s="90"/>
      <c r="F541" s="91"/>
      <c r="G541" s="94"/>
      <c r="H541" s="90"/>
      <c r="I541" s="93"/>
      <c r="J541" s="93"/>
      <c r="K541" s="93"/>
      <c r="L541" s="93"/>
    </row>
    <row r="542" spans="1:12" s="75" customFormat="1" ht="44.25" customHeight="1">
      <c r="A542" s="86"/>
      <c r="B542" s="87"/>
      <c r="C542" s="88"/>
      <c r="D542" s="89"/>
      <c r="E542" s="90"/>
      <c r="F542" s="91"/>
      <c r="G542" s="94"/>
      <c r="H542" s="90"/>
      <c r="I542" s="93"/>
      <c r="J542" s="93"/>
      <c r="K542" s="93"/>
      <c r="L542" s="93"/>
    </row>
    <row r="543" spans="1:12" s="75" customFormat="1" ht="44.25" customHeight="1">
      <c r="A543" s="86"/>
      <c r="B543" s="87"/>
      <c r="C543" s="88"/>
      <c r="D543" s="89"/>
      <c r="E543" s="90"/>
      <c r="F543" s="91"/>
      <c r="G543" s="94"/>
      <c r="H543" s="90"/>
      <c r="I543" s="93"/>
      <c r="J543" s="93"/>
      <c r="K543" s="93"/>
      <c r="L543" s="93"/>
    </row>
    <row r="544" spans="1:12" s="75" customFormat="1" ht="44.25" customHeight="1">
      <c r="A544" s="86"/>
      <c r="B544" s="87"/>
      <c r="C544" s="88"/>
      <c r="D544" s="89"/>
      <c r="E544" s="90"/>
      <c r="F544" s="91"/>
      <c r="G544" s="94"/>
      <c r="H544" s="90"/>
      <c r="I544" s="93"/>
      <c r="J544" s="93"/>
      <c r="K544" s="93"/>
      <c r="L544" s="93"/>
    </row>
    <row r="545" spans="1:12" s="75" customFormat="1" ht="44.25" customHeight="1">
      <c r="A545" s="86"/>
      <c r="B545" s="87"/>
      <c r="C545" s="88"/>
      <c r="D545" s="89"/>
      <c r="E545" s="90"/>
      <c r="F545" s="91"/>
      <c r="G545" s="94"/>
      <c r="H545" s="90"/>
      <c r="I545" s="93"/>
      <c r="J545" s="93"/>
      <c r="K545" s="93"/>
      <c r="L545" s="93"/>
    </row>
    <row r="546" spans="1:12" s="75" customFormat="1" ht="44.25" customHeight="1">
      <c r="A546" s="86"/>
      <c r="B546" s="87"/>
      <c r="C546" s="88"/>
      <c r="D546" s="89"/>
      <c r="E546" s="90"/>
      <c r="F546" s="91"/>
      <c r="G546" s="94"/>
      <c r="H546" s="90"/>
      <c r="I546" s="93"/>
      <c r="J546" s="93"/>
      <c r="K546" s="93"/>
      <c r="L546" s="93"/>
    </row>
    <row r="547" spans="1:12" s="75" customFormat="1" ht="44.25" customHeight="1">
      <c r="A547" s="86"/>
      <c r="B547" s="87"/>
      <c r="C547" s="88"/>
      <c r="D547" s="89"/>
      <c r="E547" s="90"/>
      <c r="F547" s="91"/>
      <c r="G547" s="94"/>
      <c r="H547" s="90"/>
      <c r="I547" s="93"/>
      <c r="J547" s="93"/>
      <c r="K547" s="93"/>
      <c r="L547" s="93"/>
    </row>
    <row r="548" spans="1:12" s="75" customFormat="1" ht="44.25" customHeight="1">
      <c r="A548" s="86"/>
      <c r="B548" s="87"/>
      <c r="C548" s="88"/>
      <c r="D548" s="89"/>
      <c r="E548" s="90"/>
      <c r="F548" s="91"/>
      <c r="G548" s="94"/>
      <c r="H548" s="90"/>
      <c r="I548" s="93"/>
      <c r="J548" s="93"/>
      <c r="K548" s="93"/>
      <c r="L548" s="93"/>
    </row>
    <row r="549" spans="1:12" s="75" customFormat="1" ht="44.25" customHeight="1">
      <c r="A549" s="86"/>
      <c r="B549" s="87"/>
      <c r="C549" s="88"/>
      <c r="D549" s="89"/>
      <c r="E549" s="90"/>
      <c r="F549" s="91"/>
      <c r="G549" s="94"/>
      <c r="H549" s="90"/>
      <c r="I549" s="93"/>
      <c r="J549" s="93"/>
      <c r="K549" s="93"/>
      <c r="L549" s="93"/>
    </row>
    <row r="550" spans="1:12" s="75" customFormat="1" ht="44.25" customHeight="1">
      <c r="A550" s="86"/>
      <c r="B550" s="87"/>
      <c r="C550" s="88"/>
      <c r="D550" s="89"/>
      <c r="E550" s="90"/>
      <c r="F550" s="91"/>
      <c r="G550" s="94"/>
      <c r="H550" s="90"/>
      <c r="I550" s="93"/>
      <c r="J550" s="93"/>
      <c r="K550" s="93"/>
      <c r="L550" s="93"/>
    </row>
    <row r="551" spans="1:12" s="75" customFormat="1" ht="44.25" customHeight="1">
      <c r="A551" s="86"/>
      <c r="B551" s="87"/>
      <c r="C551" s="88"/>
      <c r="D551" s="89"/>
      <c r="E551" s="90"/>
      <c r="F551" s="91"/>
      <c r="G551" s="94"/>
      <c r="H551" s="90"/>
      <c r="I551" s="93"/>
      <c r="J551" s="93"/>
      <c r="K551" s="93"/>
      <c r="L551" s="93"/>
    </row>
    <row r="552" spans="1:12" s="75" customFormat="1" ht="44.25" customHeight="1">
      <c r="A552" s="86"/>
      <c r="B552" s="87"/>
      <c r="C552" s="88"/>
      <c r="D552" s="89"/>
      <c r="E552" s="90"/>
      <c r="F552" s="91"/>
      <c r="G552" s="94"/>
      <c r="H552" s="90"/>
      <c r="I552" s="93"/>
      <c r="J552" s="93"/>
      <c r="K552" s="93"/>
      <c r="L552" s="93"/>
    </row>
    <row r="553" spans="1:12" s="75" customFormat="1" ht="44.25" customHeight="1">
      <c r="A553" s="86"/>
      <c r="B553" s="87"/>
      <c r="C553" s="88"/>
      <c r="D553" s="89"/>
      <c r="E553" s="90"/>
      <c r="F553" s="91"/>
      <c r="G553" s="94"/>
      <c r="H553" s="90"/>
      <c r="I553" s="93"/>
      <c r="J553" s="93"/>
      <c r="K553" s="93"/>
      <c r="L553" s="93"/>
    </row>
    <row r="554" spans="1:12" s="75" customFormat="1" ht="44.25" customHeight="1">
      <c r="A554" s="86"/>
      <c r="B554" s="87"/>
      <c r="C554" s="88"/>
      <c r="D554" s="89"/>
      <c r="E554" s="90"/>
      <c r="F554" s="91"/>
      <c r="G554" s="94"/>
      <c r="H554" s="90"/>
      <c r="I554" s="93"/>
      <c r="J554" s="93"/>
      <c r="K554" s="93"/>
      <c r="L554" s="93"/>
    </row>
    <row r="555" spans="1:12" s="75" customFormat="1" ht="44.25" customHeight="1">
      <c r="A555" s="86"/>
      <c r="B555" s="87"/>
      <c r="C555" s="88"/>
      <c r="D555" s="89"/>
      <c r="E555" s="90"/>
      <c r="F555" s="91"/>
      <c r="G555" s="94"/>
      <c r="H555" s="90"/>
      <c r="I555" s="93"/>
      <c r="J555" s="93"/>
      <c r="K555" s="93"/>
      <c r="L555" s="93"/>
    </row>
    <row r="556" spans="1:12" s="75" customFormat="1" ht="44.25" customHeight="1">
      <c r="A556" s="86"/>
      <c r="B556" s="87"/>
      <c r="C556" s="88"/>
      <c r="D556" s="89"/>
      <c r="E556" s="90"/>
      <c r="F556" s="91"/>
      <c r="G556" s="94"/>
      <c r="H556" s="90"/>
      <c r="I556" s="93"/>
      <c r="J556" s="93"/>
      <c r="K556" s="93"/>
      <c r="L556" s="93"/>
    </row>
    <row r="557" spans="1:12" s="75" customFormat="1" ht="44.25" customHeight="1">
      <c r="A557" s="86"/>
      <c r="B557" s="87"/>
      <c r="C557" s="88"/>
      <c r="D557" s="89"/>
      <c r="E557" s="90"/>
      <c r="F557" s="91"/>
      <c r="G557" s="94"/>
      <c r="H557" s="90"/>
      <c r="I557" s="93"/>
      <c r="J557" s="93"/>
      <c r="K557" s="93"/>
      <c r="L557" s="93"/>
    </row>
    <row r="558" spans="1:12" s="75" customFormat="1" ht="44.25" customHeight="1">
      <c r="A558" s="86"/>
      <c r="B558" s="87"/>
      <c r="C558" s="88"/>
      <c r="D558" s="89"/>
      <c r="E558" s="90"/>
      <c r="F558" s="91"/>
      <c r="G558" s="94"/>
      <c r="H558" s="90"/>
      <c r="I558" s="93"/>
      <c r="J558" s="93"/>
      <c r="K558" s="93"/>
      <c r="L558" s="93"/>
    </row>
    <row r="559" spans="1:12" s="75" customFormat="1" ht="44.25" customHeight="1">
      <c r="A559" s="86"/>
      <c r="B559" s="87"/>
      <c r="C559" s="88"/>
      <c r="D559" s="89"/>
      <c r="E559" s="90"/>
      <c r="F559" s="91"/>
      <c r="G559" s="94"/>
      <c r="H559" s="90"/>
      <c r="I559" s="93"/>
      <c r="J559" s="93"/>
      <c r="K559" s="93"/>
      <c r="L559" s="93"/>
    </row>
    <row r="560" spans="1:12" s="75" customFormat="1" ht="44.25" customHeight="1">
      <c r="A560" s="86"/>
      <c r="B560" s="87"/>
      <c r="C560" s="88"/>
      <c r="D560" s="89"/>
      <c r="E560" s="90"/>
      <c r="F560" s="91"/>
      <c r="G560" s="94"/>
      <c r="H560" s="90"/>
      <c r="I560" s="93"/>
      <c r="J560" s="93"/>
      <c r="K560" s="93"/>
      <c r="L560" s="93"/>
    </row>
    <row r="561" spans="1:12" s="75" customFormat="1" ht="44.25" customHeight="1">
      <c r="A561" s="86"/>
      <c r="B561" s="87"/>
      <c r="C561" s="88"/>
      <c r="D561" s="89"/>
      <c r="E561" s="90"/>
      <c r="F561" s="91"/>
      <c r="G561" s="94"/>
      <c r="H561" s="90"/>
      <c r="I561" s="93"/>
      <c r="J561" s="93"/>
      <c r="K561" s="93"/>
      <c r="L561" s="93"/>
    </row>
    <row r="562" spans="1:12" s="75" customFormat="1" ht="44.25" customHeight="1">
      <c r="A562" s="86"/>
      <c r="B562" s="87"/>
      <c r="C562" s="88"/>
      <c r="D562" s="89"/>
      <c r="E562" s="90"/>
      <c r="F562" s="91"/>
      <c r="G562" s="94"/>
      <c r="H562" s="90"/>
      <c r="I562" s="93"/>
      <c r="J562" s="93"/>
      <c r="K562" s="93"/>
      <c r="L562" s="93"/>
    </row>
    <row r="563" spans="1:12" s="75" customFormat="1" ht="44.25" customHeight="1">
      <c r="A563" s="86"/>
      <c r="B563" s="87"/>
      <c r="C563" s="88"/>
      <c r="D563" s="89"/>
      <c r="E563" s="90"/>
      <c r="F563" s="91"/>
      <c r="G563" s="94"/>
      <c r="H563" s="90"/>
      <c r="I563" s="93"/>
      <c r="J563" s="93"/>
      <c r="K563" s="93"/>
      <c r="L563" s="93"/>
    </row>
    <row r="564" spans="1:12" s="75" customFormat="1" ht="44.25" customHeight="1">
      <c r="A564" s="86"/>
      <c r="B564" s="87"/>
      <c r="C564" s="88"/>
      <c r="D564" s="89"/>
      <c r="E564" s="90"/>
      <c r="F564" s="91"/>
      <c r="G564" s="94"/>
      <c r="H564" s="90"/>
      <c r="I564" s="93"/>
      <c r="J564" s="93"/>
      <c r="K564" s="93"/>
      <c r="L564" s="93"/>
    </row>
    <row r="565" spans="1:12" s="75" customFormat="1" ht="44.25" customHeight="1">
      <c r="A565" s="86"/>
      <c r="B565" s="87"/>
      <c r="C565" s="88"/>
      <c r="D565" s="89"/>
      <c r="E565" s="90"/>
      <c r="F565" s="91"/>
      <c r="G565" s="94"/>
      <c r="H565" s="90"/>
      <c r="I565" s="93"/>
      <c r="J565" s="93"/>
      <c r="K565" s="93"/>
      <c r="L565" s="93"/>
    </row>
    <row r="566" spans="1:12" s="75" customFormat="1" ht="44.25" customHeight="1">
      <c r="A566" s="86"/>
      <c r="B566" s="87"/>
      <c r="C566" s="88"/>
      <c r="D566" s="89"/>
      <c r="E566" s="90"/>
      <c r="F566" s="91"/>
      <c r="G566" s="94"/>
      <c r="H566" s="90"/>
      <c r="I566" s="93"/>
      <c r="J566" s="93"/>
      <c r="K566" s="93"/>
      <c r="L566" s="93"/>
    </row>
    <row r="567" spans="1:12" s="75" customFormat="1" ht="44.25" customHeight="1">
      <c r="A567" s="86"/>
      <c r="B567" s="87"/>
      <c r="C567" s="88"/>
      <c r="D567" s="89"/>
      <c r="E567" s="90"/>
      <c r="F567" s="91"/>
      <c r="G567" s="94"/>
      <c r="H567" s="90"/>
      <c r="I567" s="93"/>
      <c r="J567" s="93"/>
      <c r="K567" s="93"/>
      <c r="L567" s="93"/>
    </row>
    <row r="568" spans="1:12" s="75" customFormat="1" ht="44.25" customHeight="1">
      <c r="A568" s="86"/>
      <c r="B568" s="87"/>
      <c r="C568" s="88"/>
      <c r="D568" s="89"/>
      <c r="E568" s="90"/>
      <c r="F568" s="91"/>
      <c r="G568" s="94"/>
      <c r="H568" s="90"/>
      <c r="I568" s="93"/>
      <c r="J568" s="93"/>
      <c r="K568" s="93"/>
      <c r="L568" s="93"/>
    </row>
    <row r="569" spans="1:12" s="75" customFormat="1" ht="44.25" customHeight="1">
      <c r="A569" s="86"/>
      <c r="B569" s="87"/>
      <c r="C569" s="88"/>
      <c r="D569" s="89"/>
      <c r="E569" s="90"/>
      <c r="F569" s="91"/>
      <c r="G569" s="94"/>
      <c r="H569" s="90"/>
      <c r="I569" s="93"/>
      <c r="J569" s="93"/>
      <c r="K569" s="93"/>
      <c r="L569" s="93"/>
    </row>
    <row r="570" spans="1:12" s="75" customFormat="1" ht="44.25" customHeight="1">
      <c r="A570" s="86"/>
      <c r="B570" s="87"/>
      <c r="C570" s="88"/>
      <c r="D570" s="89"/>
      <c r="E570" s="90"/>
      <c r="F570" s="91"/>
      <c r="G570" s="94"/>
      <c r="H570" s="90"/>
      <c r="I570" s="93"/>
      <c r="J570" s="93"/>
      <c r="K570" s="93"/>
      <c r="L570" s="93"/>
    </row>
    <row r="571" spans="1:12" s="75" customFormat="1" ht="44.25" customHeight="1">
      <c r="A571" s="86"/>
      <c r="B571" s="87"/>
      <c r="C571" s="88"/>
      <c r="D571" s="89"/>
      <c r="E571" s="90"/>
      <c r="F571" s="91"/>
      <c r="G571" s="94"/>
      <c r="H571" s="90"/>
      <c r="I571" s="93"/>
      <c r="J571" s="93"/>
      <c r="K571" s="93"/>
      <c r="L571" s="93"/>
    </row>
    <row r="572" spans="1:12" s="75" customFormat="1" ht="44.25" customHeight="1">
      <c r="A572" s="86"/>
      <c r="B572" s="87"/>
      <c r="C572" s="88"/>
      <c r="D572" s="89"/>
      <c r="E572" s="90"/>
      <c r="F572" s="91"/>
      <c r="G572" s="94"/>
      <c r="H572" s="90"/>
      <c r="I572" s="93"/>
      <c r="J572" s="93"/>
      <c r="K572" s="93"/>
      <c r="L572" s="93"/>
    </row>
    <row r="573" spans="1:12" s="75" customFormat="1" ht="44.25" customHeight="1">
      <c r="A573" s="86"/>
      <c r="B573" s="87"/>
      <c r="C573" s="88"/>
      <c r="D573" s="89"/>
      <c r="E573" s="90"/>
      <c r="F573" s="91"/>
      <c r="G573" s="94"/>
      <c r="H573" s="90"/>
      <c r="I573" s="93"/>
      <c r="J573" s="93"/>
      <c r="K573" s="93"/>
      <c r="L573" s="93"/>
    </row>
    <row r="574" spans="1:12" s="75" customFormat="1" ht="44.25" customHeight="1">
      <c r="A574" s="86"/>
      <c r="B574" s="87"/>
      <c r="C574" s="88"/>
      <c r="D574" s="89"/>
      <c r="E574" s="90"/>
      <c r="F574" s="91"/>
      <c r="G574" s="94"/>
      <c r="H574" s="90"/>
      <c r="I574" s="93"/>
      <c r="J574" s="93"/>
      <c r="K574" s="93"/>
      <c r="L574" s="93"/>
    </row>
    <row r="575" spans="1:12" s="75" customFormat="1" ht="44.25" customHeight="1">
      <c r="A575" s="86"/>
      <c r="B575" s="87"/>
      <c r="C575" s="88"/>
      <c r="D575" s="89"/>
      <c r="E575" s="90"/>
      <c r="F575" s="91"/>
      <c r="G575" s="94"/>
      <c r="H575" s="90"/>
      <c r="I575" s="93"/>
      <c r="J575" s="93"/>
      <c r="K575" s="93"/>
      <c r="L575" s="93"/>
    </row>
    <row r="576" spans="1:12" s="75" customFormat="1" ht="44.25" customHeight="1">
      <c r="A576" s="86"/>
      <c r="B576" s="87"/>
      <c r="C576" s="88"/>
      <c r="D576" s="89"/>
      <c r="E576" s="90"/>
      <c r="F576" s="91"/>
      <c r="G576" s="94"/>
      <c r="H576" s="90"/>
      <c r="I576" s="93"/>
      <c r="J576" s="93"/>
      <c r="K576" s="93"/>
      <c r="L576" s="93"/>
    </row>
    <row r="577" spans="1:12" s="75" customFormat="1" ht="44.25" customHeight="1">
      <c r="A577" s="86"/>
      <c r="B577" s="87"/>
      <c r="C577" s="88"/>
      <c r="D577" s="89"/>
      <c r="E577" s="90"/>
      <c r="F577" s="91"/>
      <c r="G577" s="94"/>
      <c r="H577" s="90"/>
      <c r="I577" s="93"/>
      <c r="J577" s="93"/>
      <c r="K577" s="93"/>
      <c r="L577" s="93"/>
    </row>
    <row r="578" spans="1:12" s="75" customFormat="1" ht="44.25" customHeight="1">
      <c r="A578" s="86"/>
      <c r="B578" s="87"/>
      <c r="C578" s="88"/>
      <c r="D578" s="89"/>
      <c r="E578" s="90"/>
      <c r="F578" s="91"/>
      <c r="G578" s="94"/>
      <c r="H578" s="90"/>
      <c r="I578" s="93"/>
      <c r="J578" s="93"/>
      <c r="K578" s="93"/>
      <c r="L578" s="93"/>
    </row>
    <row r="579" spans="1:12" s="75" customFormat="1" ht="44.25" customHeight="1">
      <c r="A579" s="86"/>
      <c r="B579" s="87"/>
      <c r="C579" s="88"/>
      <c r="D579" s="89"/>
      <c r="E579" s="90"/>
      <c r="F579" s="91"/>
      <c r="G579" s="94"/>
      <c r="H579" s="90"/>
      <c r="I579" s="93"/>
      <c r="J579" s="93"/>
      <c r="K579" s="93"/>
      <c r="L579" s="93"/>
    </row>
    <row r="580" spans="1:12" s="75" customFormat="1" ht="44.25" customHeight="1">
      <c r="A580" s="86"/>
      <c r="B580" s="87"/>
      <c r="C580" s="88"/>
      <c r="D580" s="89"/>
      <c r="E580" s="90"/>
      <c r="F580" s="91"/>
      <c r="G580" s="94"/>
      <c r="H580" s="90"/>
      <c r="I580" s="93"/>
      <c r="J580" s="93"/>
      <c r="K580" s="93"/>
      <c r="L580" s="93"/>
    </row>
    <row r="581" spans="1:12" s="75" customFormat="1" ht="44.25" customHeight="1">
      <c r="A581" s="86"/>
      <c r="B581" s="87"/>
      <c r="C581" s="88"/>
      <c r="D581" s="89"/>
      <c r="E581" s="90"/>
      <c r="F581" s="91"/>
      <c r="G581" s="94"/>
      <c r="H581" s="90"/>
      <c r="I581" s="93"/>
      <c r="J581" s="93"/>
      <c r="K581" s="93"/>
      <c r="L581" s="93"/>
    </row>
    <row r="582" spans="1:12" s="75" customFormat="1" ht="44.25" customHeight="1">
      <c r="A582" s="86"/>
      <c r="B582" s="87"/>
      <c r="C582" s="88"/>
      <c r="D582" s="89"/>
      <c r="E582" s="90"/>
      <c r="F582" s="91"/>
      <c r="G582" s="94"/>
      <c r="H582" s="90"/>
      <c r="I582" s="93"/>
      <c r="J582" s="93"/>
      <c r="K582" s="93"/>
      <c r="L582" s="93"/>
    </row>
    <row r="583" spans="1:12" s="75" customFormat="1" ht="44.25" customHeight="1">
      <c r="A583" s="86"/>
      <c r="B583" s="87"/>
      <c r="C583" s="88"/>
      <c r="D583" s="89"/>
      <c r="E583" s="90"/>
      <c r="F583" s="91"/>
      <c r="G583" s="94"/>
      <c r="H583" s="90"/>
      <c r="I583" s="93"/>
      <c r="J583" s="93"/>
      <c r="K583" s="93"/>
      <c r="L583" s="93"/>
    </row>
    <row r="584" spans="1:12" s="75" customFormat="1" ht="44.25" customHeight="1">
      <c r="A584" s="86"/>
      <c r="B584" s="87"/>
      <c r="C584" s="88"/>
      <c r="D584" s="89"/>
      <c r="E584" s="90"/>
      <c r="F584" s="91"/>
      <c r="G584" s="94"/>
      <c r="H584" s="90"/>
      <c r="I584" s="93"/>
      <c r="J584" s="93"/>
      <c r="K584" s="93"/>
      <c r="L584" s="93"/>
    </row>
    <row r="585" spans="1:12" s="75" customFormat="1" ht="44.25" customHeight="1">
      <c r="A585" s="86"/>
      <c r="B585" s="87"/>
      <c r="C585" s="88"/>
      <c r="D585" s="89"/>
      <c r="E585" s="90"/>
      <c r="F585" s="91"/>
      <c r="G585" s="94"/>
      <c r="H585" s="90"/>
      <c r="I585" s="93"/>
      <c r="J585" s="93"/>
      <c r="K585" s="93"/>
      <c r="L585" s="93"/>
    </row>
    <row r="586" spans="1:12" s="75" customFormat="1" ht="44.25" customHeight="1">
      <c r="A586" s="86"/>
      <c r="B586" s="87"/>
      <c r="C586" s="88"/>
      <c r="D586" s="89"/>
      <c r="E586" s="90"/>
      <c r="F586" s="91"/>
      <c r="G586" s="94"/>
      <c r="H586" s="90"/>
      <c r="I586" s="93"/>
      <c r="J586" s="93"/>
      <c r="K586" s="93"/>
      <c r="L586" s="93"/>
    </row>
    <row r="587" spans="1:12" s="75" customFormat="1" ht="44.25" customHeight="1">
      <c r="A587" s="86"/>
      <c r="B587" s="87"/>
      <c r="C587" s="88"/>
      <c r="D587" s="89"/>
      <c r="E587" s="90"/>
      <c r="F587" s="91"/>
      <c r="G587" s="94"/>
      <c r="H587" s="90"/>
      <c r="I587" s="93"/>
      <c r="J587" s="93"/>
      <c r="K587" s="93"/>
      <c r="L587" s="93"/>
    </row>
    <row r="588" spans="1:12" s="75" customFormat="1" ht="44.25" customHeight="1">
      <c r="A588" s="86"/>
      <c r="B588" s="87"/>
      <c r="C588" s="88"/>
      <c r="D588" s="89"/>
      <c r="E588" s="90"/>
      <c r="F588" s="91"/>
      <c r="G588" s="94"/>
      <c r="H588" s="90"/>
      <c r="I588" s="93"/>
      <c r="J588" s="93"/>
      <c r="K588" s="93"/>
      <c r="L588" s="93"/>
    </row>
    <row r="589" spans="1:12" s="75" customFormat="1" ht="44.25" customHeight="1">
      <c r="A589" s="86"/>
      <c r="B589" s="87"/>
      <c r="C589" s="88"/>
      <c r="D589" s="89"/>
      <c r="E589" s="90"/>
      <c r="F589" s="91"/>
      <c r="G589" s="94"/>
      <c r="H589" s="90"/>
      <c r="I589" s="93"/>
      <c r="J589" s="93"/>
      <c r="K589" s="93"/>
      <c r="L589" s="93"/>
    </row>
    <row r="590" spans="1:12" s="75" customFormat="1" ht="44.25" customHeight="1">
      <c r="A590" s="86"/>
      <c r="B590" s="87"/>
      <c r="C590" s="88"/>
      <c r="D590" s="89"/>
      <c r="E590" s="90"/>
      <c r="F590" s="91"/>
      <c r="G590" s="94"/>
      <c r="H590" s="90"/>
      <c r="I590" s="93"/>
      <c r="J590" s="93"/>
      <c r="K590" s="93"/>
      <c r="L590" s="93"/>
    </row>
    <row r="591" spans="1:12" s="75" customFormat="1" ht="44.25" customHeight="1">
      <c r="A591" s="86"/>
      <c r="B591" s="87"/>
      <c r="C591" s="88"/>
      <c r="D591" s="89"/>
      <c r="E591" s="90"/>
      <c r="F591" s="91"/>
      <c r="G591" s="94"/>
      <c r="H591" s="90"/>
      <c r="I591" s="93"/>
      <c r="J591" s="93"/>
      <c r="K591" s="93"/>
      <c r="L591" s="93"/>
    </row>
    <row r="592" spans="1:12" s="75" customFormat="1" ht="44.25" customHeight="1">
      <c r="A592" s="86"/>
      <c r="B592" s="87"/>
      <c r="C592" s="88"/>
      <c r="D592" s="89"/>
      <c r="E592" s="90"/>
      <c r="F592" s="91"/>
      <c r="G592" s="94"/>
      <c r="H592" s="90"/>
      <c r="I592" s="93"/>
      <c r="J592" s="93"/>
      <c r="K592" s="93"/>
      <c r="L592" s="93"/>
    </row>
    <row r="593" spans="1:12" s="75" customFormat="1" ht="44.25" customHeight="1">
      <c r="A593" s="86"/>
      <c r="B593" s="87"/>
      <c r="C593" s="88"/>
      <c r="D593" s="89"/>
      <c r="E593" s="90"/>
      <c r="F593" s="91"/>
      <c r="G593" s="94"/>
      <c r="H593" s="90"/>
      <c r="I593" s="93"/>
      <c r="J593" s="93"/>
      <c r="K593" s="93"/>
      <c r="L593" s="93"/>
    </row>
    <row r="594" spans="1:12" s="75" customFormat="1" ht="44.25" customHeight="1">
      <c r="A594" s="86"/>
      <c r="B594" s="87"/>
      <c r="C594" s="88"/>
      <c r="D594" s="89"/>
      <c r="E594" s="90"/>
      <c r="F594" s="91"/>
      <c r="G594" s="94"/>
      <c r="H594" s="90"/>
      <c r="I594" s="93"/>
      <c r="J594" s="93"/>
      <c r="K594" s="93"/>
      <c r="L594" s="93"/>
    </row>
    <row r="595" spans="1:12" s="75" customFormat="1" ht="44.25" customHeight="1">
      <c r="A595" s="86"/>
      <c r="B595" s="87"/>
      <c r="C595" s="88"/>
      <c r="D595" s="89"/>
      <c r="E595" s="90"/>
      <c r="F595" s="91"/>
      <c r="G595" s="94"/>
      <c r="H595" s="90"/>
      <c r="I595" s="93"/>
      <c r="J595" s="93"/>
      <c r="K595" s="93"/>
      <c r="L595" s="93"/>
    </row>
    <row r="596" spans="1:12" s="75" customFormat="1" ht="44.25" customHeight="1">
      <c r="A596" s="86"/>
      <c r="B596" s="87"/>
      <c r="C596" s="88"/>
      <c r="D596" s="89"/>
      <c r="E596" s="90"/>
      <c r="F596" s="91"/>
      <c r="G596" s="94"/>
      <c r="H596" s="90"/>
      <c r="I596" s="93"/>
      <c r="J596" s="93"/>
      <c r="K596" s="93"/>
      <c r="L596" s="93"/>
    </row>
    <row r="597" spans="1:12" s="75" customFormat="1" ht="44.25" customHeight="1">
      <c r="A597" s="86"/>
      <c r="B597" s="87"/>
      <c r="C597" s="88"/>
      <c r="D597" s="89"/>
      <c r="E597" s="90"/>
      <c r="F597" s="91"/>
      <c r="G597" s="94"/>
      <c r="H597" s="90"/>
      <c r="I597" s="93"/>
      <c r="J597" s="93"/>
      <c r="K597" s="93"/>
      <c r="L597" s="93"/>
    </row>
    <row r="598" spans="1:12" s="75" customFormat="1" ht="44.25" customHeight="1">
      <c r="A598" s="86"/>
      <c r="B598" s="87"/>
      <c r="C598" s="88"/>
      <c r="D598" s="89"/>
      <c r="E598" s="90"/>
      <c r="F598" s="91"/>
      <c r="G598" s="94"/>
      <c r="H598" s="90"/>
      <c r="I598" s="93"/>
      <c r="J598" s="93"/>
      <c r="K598" s="93"/>
      <c r="L598" s="93"/>
    </row>
    <row r="599" spans="1:12" s="75" customFormat="1" ht="44.25" customHeight="1">
      <c r="A599" s="86"/>
      <c r="B599" s="87"/>
      <c r="C599" s="88"/>
      <c r="D599" s="89"/>
      <c r="E599" s="90"/>
      <c r="F599" s="91"/>
      <c r="G599" s="94"/>
      <c r="H599" s="90"/>
      <c r="I599" s="93"/>
      <c r="J599" s="93"/>
      <c r="K599" s="93"/>
      <c r="L599" s="93"/>
    </row>
    <row r="600" spans="1:12" s="75" customFormat="1" ht="44.25" customHeight="1">
      <c r="A600" s="86"/>
      <c r="B600" s="87"/>
      <c r="C600" s="88"/>
      <c r="D600" s="89"/>
      <c r="E600" s="90"/>
      <c r="F600" s="91"/>
      <c r="G600" s="94"/>
      <c r="H600" s="90"/>
      <c r="I600" s="93"/>
      <c r="J600" s="93"/>
      <c r="K600" s="93"/>
      <c r="L600" s="93"/>
    </row>
    <row r="601" spans="1:12" s="75" customFormat="1" ht="44.25" customHeight="1">
      <c r="A601" s="86"/>
      <c r="B601" s="87"/>
      <c r="C601" s="88"/>
      <c r="D601" s="89"/>
      <c r="E601" s="90"/>
      <c r="F601" s="91"/>
      <c r="G601" s="94"/>
      <c r="H601" s="90"/>
      <c r="I601" s="93"/>
      <c r="J601" s="93"/>
      <c r="K601" s="93"/>
      <c r="L601" s="93"/>
    </row>
    <row r="602" spans="1:12" s="75" customFormat="1" ht="44.25" customHeight="1">
      <c r="A602" s="86"/>
      <c r="B602" s="87"/>
      <c r="C602" s="88"/>
      <c r="D602" s="89"/>
      <c r="E602" s="90"/>
      <c r="F602" s="91"/>
      <c r="G602" s="94"/>
      <c r="H602" s="90"/>
      <c r="I602" s="93"/>
      <c r="J602" s="93"/>
      <c r="K602" s="93"/>
      <c r="L602" s="93"/>
    </row>
    <row r="603" spans="1:12" s="75" customFormat="1" ht="44.25" customHeight="1">
      <c r="A603" s="86"/>
      <c r="B603" s="87"/>
      <c r="C603" s="88"/>
      <c r="D603" s="89"/>
      <c r="E603" s="90"/>
      <c r="F603" s="91"/>
      <c r="G603" s="94"/>
      <c r="H603" s="90"/>
      <c r="I603" s="93"/>
      <c r="J603" s="93"/>
      <c r="K603" s="93"/>
      <c r="L603" s="93"/>
    </row>
    <row r="604" spans="1:12" s="75" customFormat="1" ht="44.25" customHeight="1">
      <c r="A604" s="86"/>
      <c r="B604" s="87"/>
      <c r="C604" s="88"/>
      <c r="D604" s="89"/>
      <c r="E604" s="90"/>
      <c r="F604" s="91"/>
      <c r="G604" s="94"/>
      <c r="H604" s="90"/>
      <c r="I604" s="93"/>
      <c r="J604" s="93"/>
      <c r="K604" s="93"/>
      <c r="L604" s="93"/>
    </row>
    <row r="605" spans="1:12" s="75" customFormat="1" ht="44.25" customHeight="1">
      <c r="A605" s="86"/>
      <c r="B605" s="87"/>
      <c r="C605" s="88"/>
      <c r="D605" s="89"/>
      <c r="E605" s="90"/>
      <c r="F605" s="91"/>
      <c r="G605" s="94"/>
      <c r="H605" s="90"/>
      <c r="I605" s="93"/>
      <c r="J605" s="93"/>
      <c r="K605" s="93"/>
      <c r="L605" s="93"/>
    </row>
    <row r="606" spans="1:12" s="75" customFormat="1" ht="44.25" customHeight="1">
      <c r="A606" s="86"/>
      <c r="B606" s="87"/>
      <c r="C606" s="88"/>
      <c r="D606" s="89"/>
      <c r="E606" s="90"/>
      <c r="F606" s="91"/>
      <c r="G606" s="94"/>
      <c r="H606" s="90"/>
      <c r="I606" s="93"/>
      <c r="J606" s="93"/>
      <c r="K606" s="93"/>
      <c r="L606" s="93"/>
    </row>
    <row r="607" spans="1:12" s="75" customFormat="1" ht="44.25" customHeight="1">
      <c r="A607" s="86"/>
      <c r="B607" s="87"/>
      <c r="C607" s="88"/>
      <c r="D607" s="89"/>
      <c r="E607" s="90"/>
      <c r="F607" s="91"/>
      <c r="G607" s="94"/>
      <c r="H607" s="90"/>
      <c r="I607" s="93"/>
      <c r="J607" s="93"/>
      <c r="K607" s="93"/>
      <c r="L607" s="93"/>
    </row>
    <row r="608" spans="1:12" s="75" customFormat="1" ht="44.25" customHeight="1">
      <c r="A608" s="86"/>
      <c r="B608" s="87"/>
      <c r="C608" s="88"/>
      <c r="D608" s="89"/>
      <c r="E608" s="90"/>
      <c r="F608" s="91"/>
      <c r="G608" s="94"/>
      <c r="H608" s="90"/>
      <c r="I608" s="93"/>
      <c r="J608" s="93"/>
      <c r="K608" s="93"/>
      <c r="L608" s="93"/>
    </row>
    <row r="609" spans="1:12" s="75" customFormat="1" ht="44.25" customHeight="1">
      <c r="A609" s="86"/>
      <c r="B609" s="87"/>
      <c r="C609" s="88"/>
      <c r="D609" s="89"/>
      <c r="E609" s="90"/>
      <c r="F609" s="91"/>
      <c r="G609" s="94"/>
      <c r="H609" s="90"/>
      <c r="I609" s="93"/>
      <c r="J609" s="93"/>
      <c r="K609" s="93"/>
      <c r="L609" s="93"/>
    </row>
    <row r="610" spans="1:12" s="75" customFormat="1" ht="44.25" customHeight="1">
      <c r="A610" s="86"/>
      <c r="B610" s="87"/>
      <c r="C610" s="88"/>
      <c r="D610" s="89"/>
      <c r="E610" s="90"/>
      <c r="F610" s="91"/>
      <c r="G610" s="94"/>
      <c r="H610" s="90"/>
      <c r="I610" s="93"/>
      <c r="J610" s="93"/>
      <c r="K610" s="93"/>
      <c r="L610" s="93"/>
    </row>
    <row r="611" spans="1:12" s="75" customFormat="1" ht="44.25" customHeight="1">
      <c r="A611" s="86"/>
      <c r="B611" s="87"/>
      <c r="C611" s="88"/>
      <c r="D611" s="89"/>
      <c r="E611" s="90"/>
      <c r="F611" s="91"/>
      <c r="G611" s="94"/>
      <c r="H611" s="90"/>
      <c r="I611" s="93"/>
      <c r="J611" s="93"/>
      <c r="K611" s="93"/>
      <c r="L611" s="93"/>
    </row>
    <row r="612" spans="1:12" s="75" customFormat="1" ht="44.25" customHeight="1">
      <c r="A612" s="86"/>
      <c r="B612" s="87"/>
      <c r="C612" s="88"/>
      <c r="D612" s="89"/>
      <c r="E612" s="90"/>
      <c r="F612" s="91"/>
      <c r="G612" s="94"/>
      <c r="H612" s="90"/>
      <c r="I612" s="93"/>
      <c r="J612" s="93"/>
      <c r="K612" s="93"/>
      <c r="L612" s="93"/>
    </row>
    <row r="613" spans="1:12" s="75" customFormat="1" ht="44.25" customHeight="1">
      <c r="A613" s="86"/>
      <c r="B613" s="87"/>
      <c r="C613" s="88"/>
      <c r="D613" s="89"/>
      <c r="E613" s="90"/>
      <c r="F613" s="91"/>
      <c r="G613" s="94"/>
      <c r="H613" s="90"/>
      <c r="I613" s="93"/>
      <c r="J613" s="93"/>
      <c r="K613" s="93"/>
      <c r="L613" s="93"/>
    </row>
    <row r="614" spans="1:12" s="75" customFormat="1" ht="44.25" customHeight="1">
      <c r="A614" s="86"/>
      <c r="B614" s="87"/>
      <c r="C614" s="88"/>
      <c r="D614" s="89"/>
      <c r="E614" s="90"/>
      <c r="F614" s="91"/>
      <c r="G614" s="94"/>
      <c r="H614" s="90"/>
      <c r="I614" s="93"/>
      <c r="J614" s="93"/>
      <c r="K614" s="93"/>
      <c r="L614" s="93"/>
    </row>
    <row r="615" spans="1:12" s="75" customFormat="1" ht="44.25" customHeight="1">
      <c r="A615" s="86"/>
      <c r="B615" s="87"/>
      <c r="C615" s="88"/>
      <c r="D615" s="89"/>
      <c r="E615" s="90"/>
      <c r="F615" s="91"/>
      <c r="G615" s="94"/>
      <c r="H615" s="90"/>
      <c r="I615" s="93"/>
      <c r="J615" s="93"/>
      <c r="K615" s="93"/>
      <c r="L615" s="93"/>
    </row>
    <row r="616" spans="1:12" s="75" customFormat="1" ht="44.25" customHeight="1">
      <c r="A616" s="86"/>
      <c r="B616" s="87"/>
      <c r="C616" s="88"/>
      <c r="D616" s="89"/>
      <c r="E616" s="90"/>
      <c r="F616" s="91"/>
      <c r="G616" s="94"/>
      <c r="H616" s="90"/>
      <c r="I616" s="93"/>
      <c r="J616" s="93"/>
      <c r="K616" s="93"/>
      <c r="L616" s="93"/>
    </row>
    <row r="617" spans="1:12" s="75" customFormat="1" ht="44.25" customHeight="1">
      <c r="A617" s="86"/>
      <c r="B617" s="87"/>
      <c r="C617" s="88"/>
      <c r="D617" s="89"/>
      <c r="E617" s="90"/>
      <c r="F617" s="91"/>
      <c r="G617" s="94"/>
      <c r="H617" s="90"/>
      <c r="I617" s="93"/>
      <c r="J617" s="93"/>
      <c r="K617" s="93"/>
      <c r="L617" s="93"/>
    </row>
    <row r="618" spans="1:12" s="75" customFormat="1" ht="44.25" customHeight="1">
      <c r="A618" s="86"/>
      <c r="B618" s="87"/>
      <c r="C618" s="88"/>
      <c r="D618" s="89"/>
      <c r="E618" s="90"/>
      <c r="F618" s="91"/>
      <c r="G618" s="94"/>
      <c r="H618" s="90"/>
      <c r="I618" s="93"/>
      <c r="J618" s="93"/>
      <c r="K618" s="93"/>
      <c r="L618" s="93"/>
    </row>
    <row r="619" spans="1:12" s="75" customFormat="1" ht="44.25" customHeight="1">
      <c r="A619" s="86"/>
      <c r="B619" s="87"/>
      <c r="C619" s="88"/>
      <c r="D619" s="89"/>
      <c r="E619" s="90"/>
      <c r="F619" s="91"/>
      <c r="G619" s="94"/>
      <c r="H619" s="90"/>
      <c r="I619" s="93"/>
      <c r="J619" s="93"/>
      <c r="K619" s="93"/>
      <c r="L619" s="93"/>
    </row>
    <row r="620" spans="1:12" s="75" customFormat="1" ht="44.25" customHeight="1">
      <c r="A620" s="86"/>
      <c r="B620" s="87"/>
      <c r="C620" s="88"/>
      <c r="D620" s="89"/>
      <c r="E620" s="90"/>
      <c r="F620" s="91"/>
      <c r="G620" s="94"/>
      <c r="H620" s="90"/>
      <c r="I620" s="93"/>
      <c r="J620" s="93"/>
      <c r="K620" s="93"/>
      <c r="L620" s="93"/>
    </row>
    <row r="621" spans="1:12" s="75" customFormat="1" ht="44.25" customHeight="1">
      <c r="A621" s="86"/>
      <c r="B621" s="87"/>
      <c r="C621" s="88"/>
      <c r="D621" s="89"/>
      <c r="E621" s="90"/>
      <c r="F621" s="91"/>
      <c r="G621" s="94"/>
      <c r="H621" s="90"/>
      <c r="I621" s="93"/>
      <c r="J621" s="93"/>
      <c r="K621" s="93"/>
      <c r="L621" s="93"/>
    </row>
    <row r="622" spans="1:12" s="75" customFormat="1" ht="44.25" customHeight="1">
      <c r="A622" s="86"/>
      <c r="B622" s="87"/>
      <c r="C622" s="88"/>
      <c r="D622" s="89"/>
      <c r="E622" s="90"/>
      <c r="F622" s="91"/>
      <c r="G622" s="94"/>
      <c r="H622" s="90"/>
      <c r="I622" s="93"/>
      <c r="J622" s="93"/>
      <c r="K622" s="93"/>
      <c r="L622" s="93"/>
    </row>
    <row r="623" spans="1:12" s="75" customFormat="1" ht="44.25" customHeight="1">
      <c r="A623" s="86"/>
      <c r="B623" s="87"/>
      <c r="C623" s="88"/>
      <c r="D623" s="89"/>
      <c r="E623" s="90"/>
      <c r="F623" s="91"/>
      <c r="G623" s="94"/>
      <c r="H623" s="90"/>
      <c r="I623" s="93"/>
      <c r="J623" s="93"/>
      <c r="K623" s="93"/>
      <c r="L623" s="93"/>
    </row>
    <row r="624" spans="1:12" s="75" customFormat="1" ht="44.25" customHeight="1">
      <c r="A624" s="86"/>
      <c r="B624" s="87"/>
      <c r="C624" s="88"/>
      <c r="D624" s="89"/>
      <c r="E624" s="90"/>
      <c r="F624" s="91"/>
      <c r="G624" s="94"/>
      <c r="H624" s="90"/>
      <c r="I624" s="93"/>
      <c r="J624" s="93"/>
      <c r="K624" s="93"/>
      <c r="L624" s="93"/>
    </row>
    <row r="625" spans="1:12" s="75" customFormat="1" ht="44.25" customHeight="1">
      <c r="A625" s="86"/>
      <c r="B625" s="87"/>
      <c r="C625" s="88"/>
      <c r="D625" s="89"/>
      <c r="E625" s="90"/>
      <c r="F625" s="91"/>
      <c r="G625" s="94"/>
      <c r="H625" s="90"/>
      <c r="I625" s="93"/>
      <c r="J625" s="93"/>
      <c r="K625" s="93"/>
      <c r="L625" s="93"/>
    </row>
    <row r="626" spans="1:12" s="75" customFormat="1" ht="44.25" customHeight="1">
      <c r="A626" s="86"/>
      <c r="B626" s="87"/>
      <c r="C626" s="88"/>
      <c r="D626" s="89"/>
      <c r="E626" s="90"/>
      <c r="F626" s="91"/>
      <c r="G626" s="94"/>
      <c r="H626" s="90"/>
      <c r="I626" s="93"/>
      <c r="J626" s="93"/>
      <c r="K626" s="93"/>
      <c r="L626" s="93"/>
    </row>
    <row r="627" spans="1:12" s="75" customFormat="1" ht="44.25" customHeight="1">
      <c r="A627" s="86"/>
      <c r="B627" s="87"/>
      <c r="C627" s="88"/>
      <c r="D627" s="89"/>
      <c r="E627" s="90"/>
      <c r="F627" s="91"/>
      <c r="G627" s="94"/>
      <c r="H627" s="90"/>
      <c r="I627" s="93"/>
      <c r="J627" s="93"/>
      <c r="K627" s="93"/>
      <c r="L627" s="93"/>
    </row>
    <row r="628" spans="1:12" s="75" customFormat="1" ht="44.25" customHeight="1">
      <c r="A628" s="86"/>
      <c r="B628" s="87"/>
      <c r="C628" s="88"/>
      <c r="D628" s="89"/>
      <c r="E628" s="90"/>
      <c r="F628" s="91"/>
      <c r="G628" s="94"/>
      <c r="H628" s="90"/>
      <c r="I628" s="93"/>
      <c r="J628" s="93"/>
      <c r="K628" s="93"/>
      <c r="L628" s="93"/>
    </row>
    <row r="629" spans="1:12" s="75" customFormat="1" ht="44.25" customHeight="1">
      <c r="A629" s="86"/>
      <c r="B629" s="87"/>
      <c r="C629" s="88"/>
      <c r="D629" s="89"/>
      <c r="E629" s="90"/>
      <c r="F629" s="91"/>
      <c r="G629" s="94"/>
      <c r="H629" s="90"/>
      <c r="I629" s="93"/>
      <c r="J629" s="93"/>
      <c r="K629" s="93"/>
      <c r="L629" s="93"/>
    </row>
    <row r="630" spans="1:12" s="75" customFormat="1" ht="44.25" customHeight="1">
      <c r="A630" s="86"/>
      <c r="B630" s="87"/>
      <c r="C630" s="88"/>
      <c r="D630" s="89"/>
      <c r="E630" s="90"/>
      <c r="F630" s="91"/>
      <c r="G630" s="94"/>
      <c r="H630" s="90"/>
      <c r="I630" s="93"/>
      <c r="J630" s="93"/>
      <c r="K630" s="93"/>
      <c r="L630" s="93"/>
    </row>
    <row r="631" spans="1:12" s="75" customFormat="1" ht="44.25" customHeight="1">
      <c r="A631" s="86"/>
      <c r="B631" s="87"/>
      <c r="C631" s="88"/>
      <c r="D631" s="89"/>
      <c r="E631" s="90"/>
      <c r="F631" s="91"/>
      <c r="G631" s="94"/>
      <c r="H631" s="90"/>
      <c r="I631" s="93"/>
      <c r="J631" s="93"/>
      <c r="K631" s="93"/>
      <c r="L631" s="93"/>
    </row>
    <row r="632" spans="1:12" s="75" customFormat="1" ht="44.25" customHeight="1">
      <c r="A632" s="86"/>
      <c r="B632" s="87"/>
      <c r="C632" s="88"/>
      <c r="D632" s="89"/>
      <c r="E632" s="90"/>
      <c r="F632" s="91"/>
      <c r="G632" s="94"/>
      <c r="H632" s="90"/>
      <c r="I632" s="93"/>
      <c r="J632" s="93"/>
      <c r="K632" s="93"/>
      <c r="L632" s="93"/>
    </row>
    <row r="633" spans="1:12" s="75" customFormat="1" ht="44.25" customHeight="1">
      <c r="A633" s="86"/>
      <c r="B633" s="87"/>
      <c r="C633" s="88"/>
      <c r="D633" s="89"/>
      <c r="E633" s="90"/>
      <c r="F633" s="91"/>
      <c r="G633" s="94"/>
      <c r="H633" s="90"/>
      <c r="I633" s="93"/>
      <c r="J633" s="93"/>
      <c r="K633" s="93"/>
      <c r="L633" s="93"/>
    </row>
    <row r="634" spans="1:12" s="75" customFormat="1" ht="44.25" customHeight="1">
      <c r="A634" s="86"/>
      <c r="B634" s="87"/>
      <c r="C634" s="88"/>
      <c r="D634" s="89"/>
      <c r="E634" s="90"/>
      <c r="F634" s="91"/>
      <c r="G634" s="94"/>
      <c r="H634" s="90"/>
      <c r="I634" s="93"/>
      <c r="J634" s="93"/>
      <c r="K634" s="93"/>
      <c r="L634" s="93"/>
    </row>
    <row r="635" spans="1:12" s="75" customFormat="1" ht="44.25" customHeight="1">
      <c r="A635" s="86"/>
      <c r="B635" s="87"/>
      <c r="C635" s="88"/>
      <c r="D635" s="89"/>
      <c r="E635" s="90"/>
      <c r="F635" s="91"/>
      <c r="G635" s="94"/>
      <c r="H635" s="90"/>
      <c r="I635" s="93"/>
      <c r="J635" s="93"/>
      <c r="K635" s="93"/>
      <c r="L635" s="93"/>
    </row>
    <row r="636" spans="1:12" s="75" customFormat="1" ht="44.25" customHeight="1">
      <c r="A636" s="86"/>
      <c r="B636" s="87"/>
      <c r="C636" s="88"/>
      <c r="D636" s="89"/>
      <c r="E636" s="90"/>
      <c r="F636" s="91"/>
      <c r="G636" s="94"/>
      <c r="H636" s="90"/>
      <c r="I636" s="93"/>
      <c r="J636" s="93"/>
      <c r="K636" s="93"/>
      <c r="L636" s="93"/>
    </row>
    <row r="637" spans="1:12" s="75" customFormat="1" ht="44.25" customHeight="1">
      <c r="A637" s="86"/>
      <c r="B637" s="87"/>
      <c r="C637" s="88"/>
      <c r="D637" s="89"/>
      <c r="E637" s="90"/>
      <c r="F637" s="91"/>
      <c r="G637" s="94"/>
      <c r="H637" s="90"/>
      <c r="I637" s="93"/>
      <c r="J637" s="93"/>
      <c r="K637" s="93"/>
      <c r="L637" s="93"/>
    </row>
    <row r="638" spans="1:12" s="75" customFormat="1" ht="44.25" customHeight="1">
      <c r="A638" s="86"/>
      <c r="B638" s="87"/>
      <c r="C638" s="88"/>
      <c r="D638" s="89"/>
      <c r="E638" s="90"/>
      <c r="F638" s="91"/>
      <c r="G638" s="94"/>
      <c r="H638" s="90"/>
      <c r="I638" s="93"/>
      <c r="J638" s="93"/>
      <c r="K638" s="93"/>
      <c r="L638" s="93"/>
    </row>
    <row r="639" spans="1:12" s="75" customFormat="1" ht="44.25" customHeight="1">
      <c r="A639" s="86"/>
      <c r="B639" s="87"/>
      <c r="C639" s="88"/>
      <c r="D639" s="89"/>
      <c r="E639" s="90"/>
      <c r="F639" s="91"/>
      <c r="G639" s="94"/>
      <c r="H639" s="90"/>
      <c r="I639" s="93"/>
      <c r="J639" s="93"/>
      <c r="K639" s="93"/>
      <c r="L639" s="93"/>
    </row>
    <row r="640" spans="1:12" s="75" customFormat="1" ht="44.25" customHeight="1">
      <c r="A640" s="86"/>
      <c r="B640" s="87"/>
      <c r="C640" s="88"/>
      <c r="D640" s="89"/>
      <c r="E640" s="90"/>
      <c r="F640" s="91"/>
      <c r="G640" s="94"/>
      <c r="H640" s="90"/>
      <c r="I640" s="93"/>
      <c r="J640" s="93"/>
      <c r="K640" s="93"/>
      <c r="L640" s="93"/>
    </row>
    <row r="641" spans="1:12" s="75" customFormat="1" ht="44.25" customHeight="1">
      <c r="A641" s="86"/>
      <c r="B641" s="87"/>
      <c r="C641" s="88"/>
      <c r="D641" s="89"/>
      <c r="E641" s="90"/>
      <c r="F641" s="91"/>
      <c r="G641" s="94"/>
      <c r="H641" s="90"/>
      <c r="I641" s="93"/>
      <c r="J641" s="93"/>
      <c r="K641" s="93"/>
      <c r="L641" s="93"/>
    </row>
    <row r="642" spans="1:12" s="75" customFormat="1" ht="44.25" customHeight="1">
      <c r="A642" s="86"/>
      <c r="B642" s="87"/>
      <c r="C642" s="88"/>
      <c r="D642" s="89"/>
      <c r="E642" s="90"/>
      <c r="F642" s="91"/>
      <c r="G642" s="94"/>
      <c r="H642" s="90"/>
      <c r="I642" s="93"/>
      <c r="J642" s="93"/>
      <c r="K642" s="93"/>
      <c r="L642" s="93"/>
    </row>
    <row r="643" spans="1:12" s="75" customFormat="1" ht="44.25" customHeight="1">
      <c r="A643" s="86"/>
      <c r="B643" s="87"/>
      <c r="C643" s="88"/>
      <c r="D643" s="89"/>
      <c r="E643" s="90"/>
      <c r="F643" s="91"/>
      <c r="G643" s="94"/>
      <c r="H643" s="90"/>
      <c r="I643" s="93"/>
      <c r="J643" s="93"/>
      <c r="K643" s="93"/>
      <c r="L643" s="93"/>
    </row>
    <row r="644" spans="1:12" s="75" customFormat="1" ht="44.25" customHeight="1">
      <c r="A644" s="86"/>
      <c r="B644" s="87"/>
      <c r="C644" s="88"/>
      <c r="D644" s="89"/>
      <c r="E644" s="90"/>
      <c r="F644" s="91"/>
      <c r="G644" s="94"/>
      <c r="H644" s="90"/>
      <c r="I644" s="93"/>
      <c r="J644" s="93"/>
      <c r="K644" s="93"/>
      <c r="L644" s="93"/>
    </row>
    <row r="645" spans="1:12" s="75" customFormat="1" ht="44.25" customHeight="1">
      <c r="A645" s="86"/>
      <c r="B645" s="87"/>
      <c r="C645" s="88"/>
      <c r="D645" s="89"/>
      <c r="E645" s="90"/>
      <c r="F645" s="91"/>
      <c r="G645" s="94"/>
      <c r="H645" s="90"/>
      <c r="I645" s="93"/>
      <c r="J645" s="93"/>
      <c r="K645" s="93"/>
      <c r="L645" s="93"/>
    </row>
    <row r="646" spans="1:12" s="75" customFormat="1" ht="44.25" customHeight="1">
      <c r="A646" s="86"/>
      <c r="B646" s="87"/>
      <c r="C646" s="88"/>
      <c r="D646" s="89"/>
      <c r="E646" s="90"/>
      <c r="F646" s="91"/>
      <c r="G646" s="94"/>
      <c r="H646" s="90"/>
      <c r="I646" s="93"/>
      <c r="J646" s="93"/>
      <c r="K646" s="93"/>
      <c r="L646" s="93"/>
    </row>
    <row r="647" spans="1:12" s="75" customFormat="1" ht="44.25" customHeight="1">
      <c r="A647" s="86"/>
      <c r="B647" s="87"/>
      <c r="C647" s="88"/>
      <c r="D647" s="89"/>
      <c r="E647" s="90"/>
      <c r="F647" s="91"/>
      <c r="G647" s="94"/>
      <c r="H647" s="90"/>
      <c r="I647" s="93"/>
      <c r="J647" s="93"/>
      <c r="K647" s="93"/>
      <c r="L647" s="93"/>
    </row>
    <row r="648" spans="1:12" s="75" customFormat="1" ht="44.25" customHeight="1">
      <c r="A648" s="86"/>
      <c r="B648" s="87"/>
      <c r="C648" s="88"/>
      <c r="D648" s="89"/>
      <c r="E648" s="90"/>
      <c r="F648" s="91"/>
      <c r="G648" s="94"/>
      <c r="H648" s="90"/>
      <c r="I648" s="93"/>
      <c r="J648" s="93"/>
      <c r="K648" s="93"/>
      <c r="L648" s="93"/>
    </row>
    <row r="649" spans="1:12" s="75" customFormat="1" ht="44.25" customHeight="1">
      <c r="A649" s="86"/>
      <c r="B649" s="87"/>
      <c r="C649" s="88"/>
      <c r="D649" s="89"/>
      <c r="E649" s="90"/>
      <c r="F649" s="91"/>
      <c r="G649" s="94"/>
      <c r="H649" s="90"/>
      <c r="I649" s="93"/>
      <c r="J649" s="93"/>
      <c r="K649" s="93"/>
      <c r="L649" s="93"/>
    </row>
    <row r="650" spans="1:12" s="75" customFormat="1" ht="44.25" customHeight="1">
      <c r="A650" s="86"/>
      <c r="B650" s="87"/>
      <c r="C650" s="88"/>
      <c r="D650" s="89"/>
      <c r="E650" s="90"/>
      <c r="F650" s="91"/>
      <c r="G650" s="94"/>
      <c r="H650" s="90"/>
      <c r="I650" s="93"/>
      <c r="J650" s="93"/>
      <c r="K650" s="93"/>
      <c r="L650" s="93"/>
    </row>
    <row r="651" spans="1:12" s="75" customFormat="1" ht="44.25" customHeight="1">
      <c r="A651" s="86"/>
      <c r="B651" s="87"/>
      <c r="C651" s="88"/>
      <c r="D651" s="89"/>
      <c r="E651" s="90"/>
      <c r="F651" s="91"/>
      <c r="G651" s="94"/>
      <c r="H651" s="90"/>
      <c r="I651" s="93"/>
      <c r="J651" s="93"/>
      <c r="K651" s="93"/>
      <c r="L651" s="93"/>
    </row>
    <row r="652" spans="1:12" s="75" customFormat="1" ht="44.25" customHeight="1">
      <c r="A652" s="86"/>
      <c r="B652" s="87"/>
      <c r="C652" s="88"/>
      <c r="D652" s="89"/>
      <c r="E652" s="90"/>
      <c r="F652" s="91"/>
      <c r="G652" s="94"/>
      <c r="H652" s="90"/>
      <c r="I652" s="93"/>
      <c r="J652" s="93"/>
      <c r="K652" s="93"/>
      <c r="L652" s="93"/>
    </row>
    <row r="653" spans="1:12" s="75" customFormat="1" ht="44.25" customHeight="1">
      <c r="A653" s="86"/>
      <c r="B653" s="87"/>
      <c r="C653" s="88"/>
      <c r="D653" s="89"/>
      <c r="E653" s="90"/>
      <c r="F653" s="91"/>
      <c r="G653" s="94"/>
      <c r="H653" s="90"/>
      <c r="I653" s="93"/>
      <c r="J653" s="93"/>
      <c r="K653" s="93"/>
      <c r="L653" s="93"/>
    </row>
    <row r="654" spans="1:12" s="75" customFormat="1" ht="44.25" customHeight="1">
      <c r="A654" s="86"/>
      <c r="B654" s="87"/>
      <c r="C654" s="88"/>
      <c r="D654" s="89"/>
      <c r="E654" s="90"/>
      <c r="F654" s="91"/>
      <c r="G654" s="94"/>
      <c r="H654" s="90"/>
      <c r="I654" s="93"/>
      <c r="J654" s="93"/>
      <c r="K654" s="93"/>
      <c r="L654" s="93"/>
    </row>
    <row r="655" spans="1:12" s="75" customFormat="1" ht="44.25" customHeight="1">
      <c r="A655" s="86"/>
      <c r="B655" s="87"/>
      <c r="C655" s="88"/>
      <c r="D655" s="89"/>
      <c r="E655" s="90"/>
      <c r="F655" s="91"/>
      <c r="G655" s="94"/>
      <c r="H655" s="90"/>
      <c r="I655" s="93"/>
      <c r="J655" s="93"/>
      <c r="K655" s="93"/>
      <c r="L655" s="93"/>
    </row>
    <row r="656" spans="1:12" s="75" customFormat="1" ht="44.25" customHeight="1">
      <c r="A656" s="86"/>
      <c r="B656" s="87"/>
      <c r="C656" s="88"/>
      <c r="D656" s="89"/>
      <c r="E656" s="90"/>
      <c r="F656" s="91"/>
      <c r="G656" s="94"/>
      <c r="H656" s="90"/>
      <c r="I656" s="93"/>
      <c r="J656" s="93"/>
      <c r="K656" s="93"/>
      <c r="L656" s="93"/>
    </row>
    <row r="657" spans="1:12" s="75" customFormat="1" ht="44.25" customHeight="1">
      <c r="A657" s="86"/>
      <c r="B657" s="87"/>
      <c r="C657" s="88"/>
      <c r="D657" s="89"/>
      <c r="E657" s="90"/>
      <c r="F657" s="91"/>
      <c r="G657" s="94"/>
      <c r="H657" s="90"/>
      <c r="I657" s="93"/>
      <c r="J657" s="93"/>
      <c r="K657" s="93"/>
      <c r="L657" s="93"/>
    </row>
    <row r="658" spans="1:12" s="75" customFormat="1" ht="44.25" customHeight="1">
      <c r="A658" s="86"/>
      <c r="B658" s="87"/>
      <c r="C658" s="88"/>
      <c r="D658" s="89"/>
      <c r="E658" s="90"/>
      <c r="F658" s="91"/>
      <c r="G658" s="94"/>
      <c r="H658" s="90"/>
      <c r="I658" s="93"/>
      <c r="J658" s="93"/>
      <c r="K658" s="93"/>
      <c r="L658" s="93"/>
    </row>
    <row r="659" spans="1:12" s="75" customFormat="1" ht="44.25" customHeight="1">
      <c r="A659" s="86"/>
      <c r="B659" s="87"/>
      <c r="C659" s="88"/>
      <c r="D659" s="89"/>
      <c r="E659" s="90"/>
      <c r="F659" s="91"/>
      <c r="G659" s="94"/>
      <c r="H659" s="90"/>
      <c r="I659" s="93"/>
      <c r="J659" s="93"/>
      <c r="K659" s="93"/>
      <c r="L659" s="93"/>
    </row>
    <row r="660" spans="1:12" s="75" customFormat="1" ht="44.25" customHeight="1">
      <c r="A660" s="86"/>
      <c r="B660" s="87"/>
      <c r="C660" s="88"/>
      <c r="D660" s="89"/>
      <c r="E660" s="90"/>
      <c r="F660" s="91"/>
      <c r="G660" s="94"/>
      <c r="H660" s="90"/>
      <c r="I660" s="93"/>
      <c r="J660" s="93"/>
      <c r="K660" s="93"/>
      <c r="L660" s="93"/>
    </row>
    <row r="661" spans="1:12" s="75" customFormat="1" ht="44.25" customHeight="1">
      <c r="A661" s="86"/>
      <c r="B661" s="87"/>
      <c r="C661" s="88"/>
      <c r="D661" s="89"/>
      <c r="E661" s="90"/>
      <c r="F661" s="91"/>
      <c r="G661" s="94"/>
      <c r="H661" s="90"/>
      <c r="I661" s="93"/>
      <c r="J661" s="93"/>
      <c r="K661" s="93"/>
      <c r="L661" s="93"/>
    </row>
    <row r="662" spans="1:12" s="75" customFormat="1" ht="44.25" customHeight="1">
      <c r="A662" s="86"/>
      <c r="B662" s="87"/>
      <c r="C662" s="88"/>
      <c r="D662" s="89"/>
      <c r="E662" s="90"/>
      <c r="F662" s="91"/>
      <c r="G662" s="94"/>
      <c r="H662" s="90"/>
      <c r="I662" s="93"/>
      <c r="J662" s="93"/>
      <c r="K662" s="93"/>
      <c r="L662" s="93"/>
    </row>
    <row r="663" spans="1:12" s="75" customFormat="1" ht="44.25" customHeight="1">
      <c r="A663" s="86"/>
      <c r="B663" s="87"/>
      <c r="C663" s="88"/>
      <c r="D663" s="89"/>
      <c r="E663" s="90"/>
      <c r="F663" s="91"/>
      <c r="G663" s="94"/>
      <c r="H663" s="90"/>
      <c r="I663" s="93"/>
      <c r="J663" s="93"/>
      <c r="K663" s="93"/>
      <c r="L663" s="93"/>
    </row>
    <row r="664" spans="1:12" s="75" customFormat="1" ht="44.25" customHeight="1">
      <c r="A664" s="86"/>
      <c r="B664" s="87"/>
      <c r="C664" s="88"/>
      <c r="D664" s="89"/>
      <c r="E664" s="90"/>
      <c r="F664" s="91"/>
      <c r="G664" s="94"/>
      <c r="H664" s="90"/>
      <c r="I664" s="93"/>
      <c r="J664" s="93"/>
      <c r="K664" s="93"/>
      <c r="L664" s="93"/>
    </row>
    <row r="665" spans="1:12" s="75" customFormat="1" ht="44.25" customHeight="1">
      <c r="A665" s="86"/>
      <c r="B665" s="87"/>
      <c r="C665" s="88"/>
      <c r="D665" s="89"/>
      <c r="E665" s="90"/>
      <c r="F665" s="91"/>
      <c r="G665" s="94"/>
      <c r="H665" s="90"/>
      <c r="I665" s="93"/>
      <c r="J665" s="93"/>
      <c r="K665" s="93"/>
      <c r="L665" s="93"/>
    </row>
    <row r="666" spans="1:12" s="75" customFormat="1" ht="44.25" customHeight="1">
      <c r="A666" s="86"/>
      <c r="B666" s="87"/>
      <c r="C666" s="88"/>
      <c r="D666" s="89"/>
      <c r="E666" s="90"/>
      <c r="F666" s="91"/>
      <c r="G666" s="94"/>
      <c r="H666" s="90"/>
      <c r="I666" s="93"/>
      <c r="J666" s="93"/>
      <c r="K666" s="93"/>
      <c r="L666" s="93"/>
    </row>
    <row r="667" spans="1:12" s="75" customFormat="1" ht="44.25" customHeight="1">
      <c r="A667" s="86"/>
      <c r="B667" s="87"/>
      <c r="C667" s="88"/>
      <c r="D667" s="89"/>
      <c r="E667" s="90"/>
      <c r="F667" s="91"/>
      <c r="G667" s="94"/>
      <c r="H667" s="90"/>
      <c r="I667" s="93"/>
      <c r="J667" s="93"/>
      <c r="K667" s="93"/>
      <c r="L667" s="93"/>
    </row>
    <row r="668" spans="1:12" s="75" customFormat="1" ht="44.25" customHeight="1">
      <c r="A668" s="86"/>
      <c r="B668" s="87"/>
      <c r="C668" s="88"/>
      <c r="D668" s="89"/>
      <c r="E668" s="90"/>
      <c r="F668" s="91"/>
      <c r="G668" s="94"/>
      <c r="H668" s="90"/>
      <c r="I668" s="93"/>
      <c r="J668" s="93"/>
      <c r="K668" s="93"/>
      <c r="L668" s="93"/>
    </row>
    <row r="669" spans="1:12" s="75" customFormat="1" ht="44.25" customHeight="1">
      <c r="A669" s="86"/>
      <c r="B669" s="87"/>
      <c r="C669" s="88"/>
      <c r="D669" s="89"/>
      <c r="E669" s="90"/>
      <c r="F669" s="91"/>
      <c r="G669" s="94"/>
      <c r="H669" s="90"/>
      <c r="I669" s="93"/>
      <c r="J669" s="93"/>
      <c r="K669" s="93"/>
      <c r="L669" s="93"/>
    </row>
    <row r="670" spans="1:12" s="75" customFormat="1" ht="44.25" customHeight="1">
      <c r="A670" s="86"/>
      <c r="B670" s="87"/>
      <c r="C670" s="88"/>
      <c r="D670" s="89"/>
      <c r="E670" s="90"/>
      <c r="F670" s="91"/>
      <c r="G670" s="94"/>
      <c r="H670" s="90"/>
      <c r="I670" s="93"/>
      <c r="J670" s="93"/>
      <c r="K670" s="93"/>
      <c r="L670" s="93"/>
    </row>
    <row r="671" spans="1:12" s="75" customFormat="1" ht="44.25" customHeight="1">
      <c r="A671" s="86"/>
      <c r="B671" s="87"/>
      <c r="C671" s="88"/>
      <c r="D671" s="89"/>
      <c r="E671" s="90"/>
      <c r="F671" s="91"/>
      <c r="G671" s="94"/>
      <c r="H671" s="90"/>
      <c r="I671" s="93"/>
      <c r="J671" s="93"/>
      <c r="K671" s="93"/>
      <c r="L671" s="93"/>
    </row>
    <row r="672" spans="1:12" s="75" customFormat="1" ht="44.25" customHeight="1">
      <c r="A672" s="86"/>
      <c r="B672" s="87"/>
      <c r="C672" s="88"/>
      <c r="D672" s="89"/>
      <c r="E672" s="90"/>
      <c r="F672" s="91"/>
      <c r="G672" s="94"/>
      <c r="H672" s="90"/>
      <c r="I672" s="93"/>
      <c r="J672" s="93"/>
      <c r="K672" s="93"/>
      <c r="L672" s="93"/>
    </row>
    <row r="673" spans="1:12" s="75" customFormat="1" ht="44.25" customHeight="1">
      <c r="A673" s="86"/>
      <c r="B673" s="87"/>
      <c r="C673" s="88"/>
      <c r="D673" s="89"/>
      <c r="E673" s="90"/>
      <c r="F673" s="91"/>
      <c r="G673" s="94"/>
      <c r="H673" s="90"/>
      <c r="I673" s="93"/>
      <c r="J673" s="93"/>
      <c r="K673" s="93"/>
      <c r="L673" s="93"/>
    </row>
    <row r="674" spans="1:12" s="75" customFormat="1" ht="44.25" customHeight="1">
      <c r="A674" s="86"/>
      <c r="B674" s="87"/>
      <c r="C674" s="88"/>
      <c r="D674" s="89"/>
      <c r="E674" s="90"/>
      <c r="F674" s="91"/>
      <c r="G674" s="94"/>
      <c r="H674" s="90"/>
      <c r="I674" s="93"/>
      <c r="J674" s="93"/>
      <c r="K674" s="93"/>
      <c r="L674" s="93"/>
    </row>
    <row r="675" spans="1:12" s="75" customFormat="1" ht="44.25" customHeight="1">
      <c r="A675" s="86"/>
      <c r="B675" s="87"/>
      <c r="C675" s="88"/>
      <c r="D675" s="89"/>
      <c r="E675" s="90"/>
      <c r="F675" s="91"/>
      <c r="G675" s="94"/>
      <c r="H675" s="90"/>
      <c r="I675" s="93"/>
      <c r="J675" s="93"/>
      <c r="K675" s="93"/>
      <c r="L675" s="93"/>
    </row>
    <row r="676" spans="1:12" s="75" customFormat="1" ht="44.25" customHeight="1">
      <c r="A676" s="86"/>
      <c r="B676" s="87"/>
      <c r="C676" s="88"/>
      <c r="D676" s="89"/>
      <c r="E676" s="90"/>
      <c r="F676" s="91"/>
      <c r="G676" s="94"/>
      <c r="H676" s="90"/>
      <c r="I676" s="93"/>
      <c r="J676" s="93"/>
      <c r="K676" s="93"/>
      <c r="L676" s="93"/>
    </row>
    <row r="677" spans="1:12" s="75" customFormat="1" ht="44.25" customHeight="1">
      <c r="A677" s="86"/>
      <c r="B677" s="87"/>
      <c r="C677" s="88"/>
      <c r="D677" s="89"/>
      <c r="E677" s="90"/>
      <c r="F677" s="91"/>
      <c r="G677" s="94"/>
      <c r="H677" s="90"/>
      <c r="I677" s="93"/>
      <c r="J677" s="93"/>
      <c r="K677" s="93"/>
      <c r="L677" s="93"/>
    </row>
    <row r="678" spans="1:12" s="75" customFormat="1" ht="44.25" customHeight="1">
      <c r="A678" s="86"/>
      <c r="B678" s="87"/>
      <c r="C678" s="88"/>
      <c r="D678" s="89"/>
      <c r="E678" s="90"/>
      <c r="F678" s="91"/>
      <c r="G678" s="94"/>
      <c r="H678" s="90"/>
      <c r="I678" s="93"/>
      <c r="J678" s="93"/>
      <c r="K678" s="93"/>
      <c r="L678" s="93"/>
    </row>
    <row r="679" spans="1:12" s="75" customFormat="1" ht="44.25" customHeight="1">
      <c r="A679" s="86"/>
      <c r="B679" s="87"/>
      <c r="C679" s="88"/>
      <c r="D679" s="89"/>
      <c r="E679" s="90"/>
      <c r="F679" s="91"/>
      <c r="G679" s="94"/>
      <c r="H679" s="90"/>
      <c r="I679" s="93"/>
      <c r="J679" s="93"/>
      <c r="K679" s="93"/>
      <c r="L679" s="93"/>
    </row>
    <row r="680" spans="1:12" s="75" customFormat="1" ht="44.25" customHeight="1">
      <c r="A680" s="86"/>
      <c r="B680" s="87"/>
      <c r="C680" s="88"/>
      <c r="D680" s="89"/>
      <c r="E680" s="90"/>
      <c r="F680" s="91"/>
      <c r="G680" s="94"/>
      <c r="H680" s="90"/>
      <c r="I680" s="93"/>
      <c r="J680" s="93"/>
      <c r="K680" s="93"/>
      <c r="L680" s="93"/>
    </row>
    <row r="681" spans="1:12" s="75" customFormat="1" ht="44.25" customHeight="1">
      <c r="A681" s="86"/>
      <c r="B681" s="87"/>
      <c r="C681" s="88"/>
      <c r="D681" s="89"/>
      <c r="E681" s="90"/>
      <c r="F681" s="91"/>
      <c r="G681" s="94"/>
      <c r="H681" s="90"/>
      <c r="I681" s="93"/>
      <c r="J681" s="93"/>
      <c r="K681" s="93"/>
      <c r="L681" s="93"/>
    </row>
    <row r="682" spans="1:12" s="75" customFormat="1" ht="44.25" customHeight="1">
      <c r="A682" s="86"/>
      <c r="B682" s="87"/>
      <c r="C682" s="88"/>
      <c r="D682" s="89"/>
      <c r="E682" s="90"/>
      <c r="F682" s="91"/>
      <c r="G682" s="94"/>
      <c r="H682" s="90"/>
      <c r="I682" s="93"/>
      <c r="J682" s="93"/>
      <c r="K682" s="93"/>
      <c r="L682" s="93"/>
    </row>
    <row r="683" spans="1:12" s="75" customFormat="1" ht="44.25" customHeight="1">
      <c r="A683" s="86"/>
      <c r="B683" s="87"/>
      <c r="C683" s="88"/>
      <c r="D683" s="89"/>
      <c r="E683" s="90"/>
      <c r="F683" s="91"/>
      <c r="G683" s="94"/>
      <c r="H683" s="90"/>
      <c r="I683" s="93"/>
      <c r="J683" s="93"/>
      <c r="K683" s="93"/>
      <c r="L683" s="93"/>
    </row>
    <row r="684" spans="1:12" s="75" customFormat="1" ht="44.25" customHeight="1">
      <c r="A684" s="86"/>
      <c r="B684" s="87"/>
      <c r="C684" s="88"/>
      <c r="D684" s="89"/>
      <c r="E684" s="90"/>
      <c r="F684" s="91"/>
      <c r="G684" s="94"/>
      <c r="H684" s="90"/>
      <c r="I684" s="93"/>
      <c r="J684" s="93"/>
      <c r="K684" s="93"/>
      <c r="L684" s="93"/>
    </row>
    <row r="685" spans="1:12" s="75" customFormat="1" ht="44.25" customHeight="1">
      <c r="A685" s="86"/>
      <c r="B685" s="87"/>
      <c r="C685" s="88"/>
      <c r="D685" s="89"/>
      <c r="E685" s="90"/>
      <c r="F685" s="91"/>
      <c r="G685" s="94"/>
      <c r="H685" s="90"/>
      <c r="I685" s="93"/>
      <c r="J685" s="93"/>
      <c r="K685" s="93"/>
      <c r="L685" s="93"/>
    </row>
    <row r="686" spans="1:12" s="75" customFormat="1" ht="44.25" customHeight="1">
      <c r="A686" s="86"/>
      <c r="B686" s="87"/>
      <c r="C686" s="88"/>
      <c r="D686" s="89"/>
      <c r="E686" s="90"/>
      <c r="F686" s="91"/>
      <c r="G686" s="94"/>
      <c r="H686" s="90"/>
      <c r="I686" s="93"/>
      <c r="J686" s="93"/>
      <c r="K686" s="93"/>
      <c r="L686" s="93"/>
    </row>
    <row r="687" spans="1:12" s="75" customFormat="1" ht="44.25" customHeight="1">
      <c r="A687" s="86"/>
      <c r="B687" s="87"/>
      <c r="C687" s="88"/>
      <c r="D687" s="89"/>
      <c r="E687" s="90"/>
      <c r="F687" s="91"/>
      <c r="G687" s="94"/>
      <c r="H687" s="90"/>
      <c r="I687" s="93"/>
      <c r="J687" s="93"/>
      <c r="K687" s="93"/>
      <c r="L687" s="93"/>
    </row>
    <row r="688" spans="1:12" s="75" customFormat="1" ht="44.25" customHeight="1">
      <c r="A688" s="86"/>
      <c r="B688" s="87"/>
      <c r="C688" s="88"/>
      <c r="D688" s="89"/>
      <c r="E688" s="90"/>
      <c r="F688" s="91"/>
      <c r="G688" s="92"/>
      <c r="H688" s="90"/>
      <c r="I688" s="93"/>
      <c r="J688" s="93"/>
      <c r="K688" s="93"/>
      <c r="L688" s="93"/>
    </row>
    <row r="689" spans="1:12" s="75" customFormat="1" ht="44.25" customHeight="1">
      <c r="A689" s="86"/>
      <c r="B689" s="87"/>
      <c r="C689" s="88"/>
      <c r="D689" s="89"/>
      <c r="E689" s="90"/>
      <c r="F689" s="91"/>
      <c r="G689" s="92"/>
      <c r="H689" s="90"/>
      <c r="I689" s="93"/>
      <c r="J689" s="93"/>
      <c r="K689" s="93"/>
      <c r="L689" s="93"/>
    </row>
    <row r="690" spans="1:12" s="75" customFormat="1" ht="44.25" customHeight="1">
      <c r="A690" s="86"/>
      <c r="B690" s="87"/>
      <c r="C690" s="88"/>
      <c r="D690" s="89"/>
      <c r="E690" s="90"/>
      <c r="F690" s="91"/>
      <c r="G690" s="92"/>
      <c r="H690" s="90"/>
      <c r="I690" s="93"/>
      <c r="J690" s="93"/>
      <c r="K690" s="93"/>
      <c r="L690" s="93"/>
    </row>
    <row r="691" spans="1:12" s="75" customFormat="1" ht="44.25" customHeight="1">
      <c r="A691" s="86"/>
      <c r="B691" s="87"/>
      <c r="C691" s="88"/>
      <c r="D691" s="89"/>
      <c r="E691" s="90"/>
      <c r="F691" s="91"/>
      <c r="G691" s="92"/>
      <c r="H691" s="90"/>
      <c r="I691" s="93"/>
      <c r="J691" s="93"/>
      <c r="K691" s="93"/>
      <c r="L691" s="93"/>
    </row>
    <row r="692" spans="1:12" s="75" customFormat="1" ht="44.25" customHeight="1">
      <c r="A692" s="86"/>
      <c r="B692" s="87"/>
      <c r="C692" s="88"/>
      <c r="D692" s="89"/>
      <c r="E692" s="90"/>
      <c r="F692" s="91"/>
      <c r="G692" s="92"/>
      <c r="H692" s="90"/>
      <c r="I692" s="93"/>
      <c r="J692" s="93"/>
      <c r="K692" s="93"/>
      <c r="L692" s="93"/>
    </row>
    <row r="693" spans="1:12" s="75" customFormat="1" ht="44.25" customHeight="1">
      <c r="A693" s="86"/>
      <c r="B693" s="87"/>
      <c r="C693" s="88"/>
      <c r="D693" s="89"/>
      <c r="E693" s="90"/>
      <c r="F693" s="91"/>
      <c r="G693" s="92"/>
      <c r="H693" s="90"/>
      <c r="I693" s="93"/>
      <c r="J693" s="93"/>
      <c r="K693" s="93"/>
      <c r="L693" s="93"/>
    </row>
    <row r="694" spans="1:12" s="75" customFormat="1" ht="44.25" customHeight="1">
      <c r="A694" s="86"/>
      <c r="B694" s="87"/>
      <c r="C694" s="88"/>
      <c r="D694" s="89"/>
      <c r="E694" s="90"/>
      <c r="F694" s="91"/>
      <c r="G694" s="92"/>
      <c r="H694" s="90"/>
      <c r="I694" s="93"/>
      <c r="J694" s="93"/>
      <c r="K694" s="93"/>
      <c r="L694" s="93"/>
    </row>
    <row r="695" spans="1:12" s="75" customFormat="1" ht="44.25" customHeight="1">
      <c r="A695" s="86"/>
      <c r="B695" s="87"/>
      <c r="C695" s="88"/>
      <c r="D695" s="89"/>
      <c r="E695" s="90"/>
      <c r="F695" s="91"/>
      <c r="G695" s="92"/>
      <c r="H695" s="90"/>
      <c r="I695" s="93"/>
      <c r="J695" s="93"/>
      <c r="K695" s="93"/>
      <c r="L695" s="93"/>
    </row>
    <row r="696" spans="1:12" s="75" customFormat="1" ht="44.25" customHeight="1">
      <c r="A696" s="86"/>
      <c r="B696" s="87"/>
      <c r="C696" s="88"/>
      <c r="D696" s="89"/>
      <c r="E696" s="90"/>
      <c r="F696" s="91"/>
      <c r="G696" s="92"/>
      <c r="H696" s="90"/>
      <c r="I696" s="93"/>
      <c r="J696" s="93"/>
      <c r="K696" s="93"/>
      <c r="L696" s="93"/>
    </row>
    <row r="697" spans="1:12" s="75" customFormat="1" ht="44.25" customHeight="1">
      <c r="A697" s="86"/>
      <c r="B697" s="87"/>
      <c r="C697" s="88"/>
      <c r="D697" s="89"/>
      <c r="E697" s="90"/>
      <c r="F697" s="91"/>
      <c r="G697" s="92"/>
      <c r="H697" s="90"/>
      <c r="I697" s="93"/>
      <c r="J697" s="93"/>
      <c r="K697" s="93"/>
      <c r="L697" s="93"/>
    </row>
    <row r="698" spans="1:12" s="75" customFormat="1" ht="44.25" customHeight="1">
      <c r="A698" s="86"/>
      <c r="B698" s="87"/>
      <c r="C698" s="88"/>
      <c r="D698" s="89"/>
      <c r="E698" s="90"/>
      <c r="F698" s="91"/>
      <c r="G698" s="92"/>
      <c r="H698" s="90"/>
      <c r="I698" s="93"/>
      <c r="J698" s="93"/>
      <c r="K698" s="93"/>
      <c r="L698" s="93"/>
    </row>
    <row r="699" spans="1:12" s="75" customFormat="1" ht="44.25" customHeight="1">
      <c r="A699" s="86"/>
      <c r="B699" s="87"/>
      <c r="C699" s="88"/>
      <c r="D699" s="89"/>
      <c r="E699" s="90"/>
      <c r="F699" s="91"/>
      <c r="G699" s="92"/>
      <c r="H699" s="90"/>
      <c r="I699" s="93"/>
      <c r="J699" s="93"/>
      <c r="K699" s="93"/>
      <c r="L699" s="93"/>
    </row>
    <row r="700" spans="1:12" s="75" customFormat="1" ht="44.25" customHeight="1">
      <c r="A700" s="86"/>
      <c r="B700" s="87"/>
      <c r="C700" s="88"/>
      <c r="D700" s="89"/>
      <c r="E700" s="90"/>
      <c r="F700" s="91"/>
      <c r="G700" s="92"/>
      <c r="H700" s="90"/>
      <c r="I700" s="93"/>
      <c r="J700" s="93"/>
      <c r="K700" s="93"/>
      <c r="L700" s="93"/>
    </row>
    <row r="701" spans="1:12" s="75" customFormat="1" ht="44.25" customHeight="1">
      <c r="A701" s="86"/>
      <c r="B701" s="87"/>
      <c r="C701" s="88"/>
      <c r="D701" s="89"/>
      <c r="E701" s="90"/>
      <c r="F701" s="91"/>
      <c r="G701" s="92"/>
      <c r="H701" s="90"/>
      <c r="I701" s="93"/>
      <c r="J701" s="93"/>
      <c r="K701" s="93"/>
      <c r="L701" s="93"/>
    </row>
    <row r="702" spans="1:12" s="75" customFormat="1" ht="44.25" customHeight="1">
      <c r="A702" s="86"/>
      <c r="B702" s="87"/>
      <c r="C702" s="88"/>
      <c r="D702" s="89"/>
      <c r="E702" s="90"/>
      <c r="F702" s="91"/>
      <c r="G702" s="92"/>
      <c r="H702" s="90"/>
      <c r="I702" s="93"/>
      <c r="J702" s="93"/>
      <c r="K702" s="93"/>
      <c r="L702" s="93"/>
    </row>
    <row r="703" spans="1:12" s="75" customFormat="1" ht="44.25" customHeight="1">
      <c r="A703" s="86"/>
      <c r="B703" s="87"/>
      <c r="C703" s="88"/>
      <c r="D703" s="89"/>
      <c r="E703" s="90"/>
      <c r="F703" s="91"/>
      <c r="G703" s="92"/>
      <c r="H703" s="90"/>
      <c r="I703" s="93"/>
      <c r="J703" s="93"/>
      <c r="K703" s="93"/>
      <c r="L703" s="93"/>
    </row>
    <row r="704" spans="1:12" s="75" customFormat="1" ht="44.25" customHeight="1">
      <c r="A704" s="86"/>
      <c r="B704" s="87"/>
      <c r="C704" s="88"/>
      <c r="D704" s="89"/>
      <c r="E704" s="90"/>
      <c r="F704" s="91"/>
      <c r="G704" s="92"/>
      <c r="H704" s="90"/>
      <c r="I704" s="93"/>
      <c r="J704" s="93"/>
      <c r="K704" s="93"/>
      <c r="L704" s="93"/>
    </row>
    <row r="705" spans="1:12" s="75" customFormat="1" ht="44.25" customHeight="1">
      <c r="A705" s="86"/>
      <c r="B705" s="87"/>
      <c r="C705" s="88"/>
      <c r="D705" s="89"/>
      <c r="E705" s="90"/>
      <c r="F705" s="91"/>
      <c r="G705" s="92"/>
      <c r="H705" s="90"/>
      <c r="I705" s="93"/>
      <c r="J705" s="93"/>
      <c r="K705" s="93"/>
      <c r="L705" s="93"/>
    </row>
    <row r="706" spans="1:12" s="75" customFormat="1" ht="44.25" customHeight="1">
      <c r="A706" s="86"/>
      <c r="B706" s="87"/>
      <c r="C706" s="88"/>
      <c r="D706" s="89"/>
      <c r="E706" s="90"/>
      <c r="F706" s="91"/>
      <c r="G706" s="92"/>
      <c r="H706" s="90"/>
      <c r="I706" s="93"/>
      <c r="J706" s="93"/>
      <c r="K706" s="93"/>
      <c r="L706" s="93"/>
    </row>
    <row r="707" spans="1:12" s="75" customFormat="1" ht="44.25" customHeight="1">
      <c r="A707" s="86"/>
      <c r="B707" s="87"/>
      <c r="C707" s="88"/>
      <c r="D707" s="89"/>
      <c r="E707" s="90"/>
      <c r="F707" s="91"/>
      <c r="G707" s="92"/>
      <c r="H707" s="90"/>
      <c r="I707" s="93"/>
      <c r="J707" s="93"/>
      <c r="K707" s="93"/>
      <c r="L707" s="93"/>
    </row>
    <row r="708" spans="1:12" s="75" customFormat="1" ht="44.25" customHeight="1">
      <c r="A708" s="86"/>
      <c r="B708" s="87"/>
      <c r="C708" s="88"/>
      <c r="D708" s="89"/>
      <c r="E708" s="90"/>
      <c r="F708" s="91"/>
      <c r="G708" s="92"/>
      <c r="H708" s="90"/>
      <c r="I708" s="93"/>
      <c r="J708" s="93"/>
      <c r="K708" s="93"/>
      <c r="L708" s="93"/>
    </row>
    <row r="709" spans="1:12" s="75" customFormat="1" ht="44.25" customHeight="1">
      <c r="A709" s="86"/>
      <c r="B709" s="87"/>
      <c r="C709" s="88"/>
      <c r="D709" s="89"/>
      <c r="E709" s="90"/>
      <c r="F709" s="91"/>
      <c r="G709" s="92"/>
      <c r="H709" s="90"/>
      <c r="I709" s="93"/>
      <c r="J709" s="93"/>
      <c r="K709" s="93"/>
      <c r="L709" s="93"/>
    </row>
    <row r="710" spans="1:12" s="75" customFormat="1" ht="44.25" customHeight="1">
      <c r="A710" s="86"/>
      <c r="B710" s="87"/>
      <c r="C710" s="88"/>
      <c r="D710" s="89"/>
      <c r="E710" s="90"/>
      <c r="F710" s="91"/>
      <c r="G710" s="92"/>
      <c r="H710" s="90"/>
      <c r="I710" s="93"/>
      <c r="J710" s="93"/>
      <c r="K710" s="93"/>
      <c r="L710" s="93"/>
    </row>
    <row r="711" spans="1:12" s="75" customFormat="1" ht="44.25" customHeight="1">
      <c r="A711" s="86"/>
      <c r="B711" s="87"/>
      <c r="C711" s="88"/>
      <c r="D711" s="89"/>
      <c r="E711" s="90"/>
      <c r="F711" s="91"/>
      <c r="G711" s="92"/>
      <c r="H711" s="90"/>
      <c r="I711" s="93"/>
      <c r="J711" s="93"/>
      <c r="K711" s="93"/>
      <c r="L711" s="93"/>
    </row>
    <row r="712" spans="1:12" s="75" customFormat="1" ht="44.25" customHeight="1">
      <c r="A712" s="86"/>
      <c r="B712" s="87"/>
      <c r="C712" s="88"/>
      <c r="D712" s="89"/>
      <c r="E712" s="90"/>
      <c r="F712" s="91"/>
      <c r="G712" s="92"/>
      <c r="H712" s="90"/>
      <c r="I712" s="93"/>
      <c r="J712" s="93"/>
      <c r="K712" s="93"/>
      <c r="L712" s="93"/>
    </row>
    <row r="713" spans="1:12" s="75" customFormat="1" ht="44.25" customHeight="1">
      <c r="A713" s="86"/>
      <c r="B713" s="87"/>
      <c r="C713" s="88"/>
      <c r="D713" s="89"/>
      <c r="E713" s="90"/>
      <c r="F713" s="91"/>
      <c r="G713" s="92"/>
      <c r="H713" s="90"/>
      <c r="I713" s="93"/>
      <c r="J713" s="93"/>
      <c r="K713" s="93"/>
      <c r="L713" s="93"/>
    </row>
    <row r="714" spans="1:12" s="75" customFormat="1" ht="44.25" customHeight="1">
      <c r="A714" s="86"/>
      <c r="B714" s="87"/>
      <c r="C714" s="88"/>
      <c r="D714" s="89"/>
      <c r="E714" s="90"/>
      <c r="F714" s="91"/>
      <c r="G714" s="92"/>
      <c r="H714" s="90"/>
      <c r="I714" s="93"/>
      <c r="J714" s="93"/>
      <c r="K714" s="93"/>
      <c r="L714" s="93"/>
    </row>
    <row r="715" spans="1:12" s="75" customFormat="1" ht="44.25" customHeight="1">
      <c r="A715" s="86"/>
      <c r="B715" s="87"/>
      <c r="C715" s="88"/>
      <c r="D715" s="89"/>
      <c r="E715" s="90"/>
      <c r="F715" s="91"/>
      <c r="G715" s="92"/>
      <c r="H715" s="90"/>
      <c r="I715" s="93"/>
      <c r="J715" s="93"/>
      <c r="K715" s="93"/>
      <c r="L715" s="93"/>
    </row>
    <row r="716" spans="1:12" s="75" customFormat="1" ht="44.25" customHeight="1">
      <c r="A716" s="86"/>
      <c r="B716" s="87"/>
      <c r="C716" s="88"/>
      <c r="D716" s="89"/>
      <c r="E716" s="90"/>
      <c r="F716" s="91"/>
      <c r="G716" s="92"/>
      <c r="H716" s="90"/>
      <c r="I716" s="93"/>
      <c r="J716" s="93"/>
      <c r="K716" s="93"/>
      <c r="L716" s="93"/>
    </row>
    <row r="717" spans="1:12" s="75" customFormat="1" ht="44.25" customHeight="1">
      <c r="A717" s="86"/>
      <c r="B717" s="87"/>
      <c r="C717" s="88"/>
      <c r="D717" s="89"/>
      <c r="E717" s="90"/>
      <c r="F717" s="91"/>
      <c r="G717" s="92"/>
      <c r="H717" s="90"/>
      <c r="I717" s="93"/>
      <c r="J717" s="93"/>
      <c r="K717" s="93"/>
      <c r="L717" s="93"/>
    </row>
    <row r="718" spans="1:12" s="75" customFormat="1" ht="44.25" customHeight="1">
      <c r="A718" s="86"/>
      <c r="B718" s="87"/>
      <c r="C718" s="88"/>
      <c r="D718" s="89"/>
      <c r="E718" s="90"/>
      <c r="F718" s="91"/>
      <c r="G718" s="92"/>
      <c r="H718" s="90"/>
      <c r="I718" s="93"/>
      <c r="J718" s="93"/>
      <c r="K718" s="93"/>
      <c r="L718" s="93"/>
    </row>
    <row r="719" spans="1:12" s="75" customFormat="1" ht="44.25" customHeight="1">
      <c r="A719" s="86"/>
      <c r="B719" s="87"/>
      <c r="C719" s="88"/>
      <c r="D719" s="89"/>
      <c r="E719" s="90"/>
      <c r="F719" s="91"/>
      <c r="G719" s="92"/>
      <c r="H719" s="90"/>
      <c r="I719" s="93"/>
      <c r="J719" s="93"/>
      <c r="K719" s="93"/>
      <c r="L719" s="93"/>
    </row>
    <row r="720" spans="1:12" s="75" customFormat="1" ht="44.25" customHeight="1">
      <c r="A720" s="86"/>
      <c r="B720" s="87"/>
      <c r="C720" s="88"/>
      <c r="D720" s="89"/>
      <c r="E720" s="90"/>
      <c r="F720" s="91"/>
      <c r="G720" s="92"/>
      <c r="H720" s="90"/>
      <c r="I720" s="93"/>
      <c r="J720" s="93"/>
      <c r="K720" s="93"/>
      <c r="L720" s="93"/>
    </row>
    <row r="721" spans="1:12" s="75" customFormat="1" ht="44.25" customHeight="1">
      <c r="A721" s="86"/>
      <c r="B721" s="87"/>
      <c r="C721" s="88"/>
      <c r="D721" s="89"/>
      <c r="E721" s="90"/>
      <c r="F721" s="91"/>
      <c r="G721" s="92"/>
      <c r="H721" s="90"/>
      <c r="I721" s="93"/>
      <c r="J721" s="93"/>
      <c r="K721" s="93"/>
      <c r="L721" s="93"/>
    </row>
    <row r="722" spans="1:12" s="75" customFormat="1" ht="44.25" customHeight="1">
      <c r="A722" s="86"/>
      <c r="B722" s="87"/>
      <c r="C722" s="88"/>
      <c r="D722" s="89"/>
      <c r="E722" s="90"/>
      <c r="F722" s="91"/>
      <c r="G722" s="92"/>
      <c r="H722" s="90"/>
      <c r="I722" s="93"/>
      <c r="J722" s="93"/>
      <c r="K722" s="93"/>
      <c r="L722" s="93"/>
    </row>
    <row r="723" spans="1:12" s="75" customFormat="1" ht="44.25" customHeight="1">
      <c r="A723" s="86"/>
      <c r="B723" s="87"/>
      <c r="C723" s="88"/>
      <c r="D723" s="89"/>
      <c r="E723" s="90"/>
      <c r="F723" s="91"/>
      <c r="G723" s="92"/>
      <c r="H723" s="90"/>
      <c r="I723" s="93"/>
      <c r="J723" s="93"/>
      <c r="K723" s="93"/>
      <c r="L723" s="93"/>
    </row>
    <row r="724" spans="1:12" s="75" customFormat="1" ht="44.25" customHeight="1">
      <c r="A724" s="86"/>
      <c r="B724" s="87"/>
      <c r="C724" s="88"/>
      <c r="D724" s="89"/>
      <c r="E724" s="90"/>
      <c r="F724" s="91"/>
      <c r="G724" s="92"/>
      <c r="H724" s="90"/>
      <c r="I724" s="93"/>
      <c r="J724" s="93"/>
      <c r="K724" s="93"/>
      <c r="L724" s="93"/>
    </row>
    <row r="725" spans="1:12" s="75" customFormat="1" ht="44.25" customHeight="1">
      <c r="A725" s="86"/>
      <c r="B725" s="87"/>
      <c r="C725" s="88"/>
      <c r="D725" s="89"/>
      <c r="E725" s="90"/>
      <c r="F725" s="91"/>
      <c r="G725" s="92"/>
      <c r="H725" s="90"/>
      <c r="I725" s="93"/>
      <c r="J725" s="93"/>
      <c r="K725" s="93"/>
      <c r="L725" s="93"/>
    </row>
    <row r="726" spans="1:12" s="75" customFormat="1" ht="44.25" customHeight="1">
      <c r="A726" s="86"/>
      <c r="B726" s="87"/>
      <c r="C726" s="88"/>
      <c r="D726" s="89"/>
      <c r="E726" s="90"/>
      <c r="F726" s="91"/>
      <c r="G726" s="92"/>
      <c r="H726" s="90"/>
      <c r="I726" s="93"/>
      <c r="J726" s="93"/>
      <c r="K726" s="93"/>
      <c r="L726" s="93"/>
    </row>
    <row r="727" spans="1:12" s="75" customFormat="1" ht="44.25" customHeight="1">
      <c r="A727" s="86"/>
      <c r="B727" s="87"/>
      <c r="C727" s="88"/>
      <c r="D727" s="89"/>
      <c r="E727" s="90"/>
      <c r="F727" s="91"/>
      <c r="G727" s="92"/>
      <c r="H727" s="90"/>
      <c r="I727" s="93"/>
      <c r="J727" s="93"/>
      <c r="K727" s="93"/>
      <c r="L727" s="93"/>
    </row>
    <row r="728" spans="1:12" s="75" customFormat="1" ht="44.25" customHeight="1">
      <c r="A728" s="86"/>
      <c r="B728" s="87"/>
      <c r="C728" s="88"/>
      <c r="D728" s="89"/>
      <c r="E728" s="90"/>
      <c r="F728" s="91"/>
      <c r="G728" s="92"/>
      <c r="H728" s="90"/>
      <c r="I728" s="93"/>
      <c r="J728" s="93"/>
      <c r="K728" s="93"/>
      <c r="L728" s="93"/>
    </row>
    <row r="729" spans="1:12" s="75" customFormat="1" ht="44.25" customHeight="1">
      <c r="A729" s="86"/>
      <c r="B729" s="87"/>
      <c r="C729" s="88"/>
      <c r="D729" s="89"/>
      <c r="E729" s="90"/>
      <c r="F729" s="91"/>
      <c r="G729" s="92"/>
      <c r="H729" s="90"/>
      <c r="I729" s="93"/>
      <c r="J729" s="93"/>
      <c r="K729" s="93"/>
      <c r="L729" s="93"/>
    </row>
    <row r="730" spans="1:12" s="75" customFormat="1" ht="44.25" customHeight="1">
      <c r="A730" s="86"/>
      <c r="B730" s="87"/>
      <c r="C730" s="88"/>
      <c r="D730" s="89"/>
      <c r="E730" s="90"/>
      <c r="F730" s="91"/>
      <c r="G730" s="92"/>
      <c r="H730" s="90"/>
      <c r="I730" s="93"/>
      <c r="J730" s="93"/>
      <c r="K730" s="93"/>
      <c r="L730" s="93"/>
    </row>
    <row r="731" spans="1:12" s="75" customFormat="1" ht="44.25" customHeight="1">
      <c r="A731" s="86"/>
      <c r="B731" s="87"/>
      <c r="C731" s="88"/>
      <c r="D731" s="89"/>
      <c r="E731" s="90"/>
      <c r="F731" s="91"/>
      <c r="G731" s="92"/>
      <c r="H731" s="90"/>
      <c r="I731" s="93"/>
      <c r="J731" s="93"/>
      <c r="K731" s="93"/>
      <c r="L731" s="93"/>
    </row>
    <row r="732" spans="1:12" s="75" customFormat="1" ht="44.25" customHeight="1">
      <c r="A732" s="86"/>
      <c r="B732" s="87"/>
      <c r="C732" s="88"/>
      <c r="D732" s="89"/>
      <c r="E732" s="90"/>
      <c r="F732" s="91"/>
      <c r="G732" s="92"/>
      <c r="H732" s="90"/>
      <c r="I732" s="93"/>
      <c r="J732" s="93"/>
      <c r="K732" s="93"/>
      <c r="L732" s="93"/>
    </row>
    <row r="733" spans="1:12" s="75" customFormat="1" ht="44.25" customHeight="1">
      <c r="A733" s="86"/>
      <c r="B733" s="87"/>
      <c r="C733" s="88"/>
      <c r="D733" s="89"/>
      <c r="E733" s="90"/>
      <c r="F733" s="91"/>
      <c r="G733" s="92"/>
      <c r="H733" s="90"/>
      <c r="I733" s="93"/>
      <c r="J733" s="93"/>
      <c r="K733" s="93"/>
      <c r="L733" s="93"/>
    </row>
    <row r="734" spans="1:12" s="75" customFormat="1" ht="44.25" customHeight="1">
      <c r="A734" s="86"/>
      <c r="B734" s="87"/>
      <c r="C734" s="88"/>
      <c r="D734" s="89"/>
      <c r="E734" s="90"/>
      <c r="F734" s="91"/>
      <c r="G734" s="92"/>
      <c r="H734" s="90"/>
      <c r="I734" s="93"/>
      <c r="J734" s="93"/>
      <c r="K734" s="93"/>
      <c r="L734" s="93"/>
    </row>
    <row r="735" spans="1:12" s="75" customFormat="1" ht="44.25" customHeight="1">
      <c r="A735" s="86"/>
      <c r="B735" s="87"/>
      <c r="C735" s="88"/>
      <c r="D735" s="89"/>
      <c r="E735" s="90"/>
      <c r="F735" s="91"/>
      <c r="G735" s="92"/>
      <c r="H735" s="90"/>
      <c r="I735" s="93"/>
      <c r="J735" s="93"/>
      <c r="K735" s="93"/>
      <c r="L735" s="93"/>
    </row>
    <row r="736" spans="1:12" s="75" customFormat="1" ht="44.25" customHeight="1">
      <c r="A736" s="86"/>
      <c r="B736" s="87"/>
      <c r="C736" s="88"/>
      <c r="D736" s="89"/>
      <c r="E736" s="90"/>
      <c r="F736" s="91"/>
      <c r="G736" s="92"/>
      <c r="H736" s="90"/>
      <c r="I736" s="93"/>
      <c r="J736" s="93"/>
      <c r="K736" s="93"/>
      <c r="L736" s="93"/>
    </row>
    <row r="737" spans="1:12" s="75" customFormat="1" ht="44.25" customHeight="1">
      <c r="A737" s="86"/>
      <c r="B737" s="87"/>
      <c r="C737" s="88"/>
      <c r="D737" s="89"/>
      <c r="E737" s="90"/>
      <c r="F737" s="91"/>
      <c r="G737" s="92"/>
      <c r="H737" s="90"/>
      <c r="I737" s="93"/>
      <c r="J737" s="93"/>
      <c r="K737" s="93"/>
      <c r="L737" s="93"/>
    </row>
    <row r="738" spans="1:12" s="75" customFormat="1" ht="44.25" customHeight="1">
      <c r="A738" s="86"/>
      <c r="B738" s="87"/>
      <c r="C738" s="88"/>
      <c r="D738" s="89"/>
      <c r="E738" s="90"/>
      <c r="F738" s="91"/>
      <c r="G738" s="92"/>
      <c r="H738" s="90"/>
      <c r="I738" s="93"/>
      <c r="J738" s="93"/>
      <c r="K738" s="93"/>
      <c r="L738" s="93"/>
    </row>
    <row r="739" spans="1:12" s="75" customFormat="1" ht="44.25" customHeight="1">
      <c r="A739" s="86"/>
      <c r="B739" s="87"/>
      <c r="C739" s="88"/>
      <c r="D739" s="89"/>
      <c r="E739" s="90"/>
      <c r="F739" s="91"/>
      <c r="G739" s="92"/>
      <c r="H739" s="90"/>
      <c r="I739" s="93"/>
      <c r="J739" s="93"/>
      <c r="K739" s="93"/>
      <c r="L739" s="93"/>
    </row>
    <row r="740" spans="1:12" s="75" customFormat="1" ht="44.25" customHeight="1">
      <c r="A740" s="86"/>
      <c r="B740" s="87"/>
      <c r="C740" s="88"/>
      <c r="D740" s="89"/>
      <c r="E740" s="90"/>
      <c r="F740" s="91"/>
      <c r="G740" s="92"/>
      <c r="H740" s="90"/>
      <c r="I740" s="93"/>
      <c r="J740" s="93"/>
      <c r="K740" s="93"/>
      <c r="L740" s="93"/>
    </row>
    <row r="741" spans="1:12" s="75" customFormat="1" ht="44.25" customHeight="1">
      <c r="A741" s="86"/>
      <c r="B741" s="87"/>
      <c r="C741" s="88"/>
      <c r="D741" s="89"/>
      <c r="E741" s="90"/>
      <c r="F741" s="91"/>
      <c r="G741" s="92"/>
      <c r="H741" s="90"/>
      <c r="I741" s="93"/>
      <c r="J741" s="93"/>
      <c r="K741" s="93"/>
      <c r="L741" s="93"/>
    </row>
    <row r="742" spans="1:12" s="75" customFormat="1" ht="44.25" customHeight="1">
      <c r="A742" s="86"/>
      <c r="B742" s="87"/>
      <c r="C742" s="88"/>
      <c r="D742" s="89"/>
      <c r="E742" s="90"/>
      <c r="F742" s="91"/>
      <c r="G742" s="92"/>
      <c r="H742" s="90"/>
      <c r="I742" s="93"/>
      <c r="J742" s="93"/>
      <c r="K742" s="93"/>
      <c r="L742" s="93"/>
    </row>
    <row r="743" spans="1:12" s="75" customFormat="1" ht="44.25" customHeight="1">
      <c r="A743" s="86"/>
      <c r="B743" s="87"/>
      <c r="C743" s="88"/>
      <c r="D743" s="89"/>
      <c r="E743" s="90"/>
      <c r="F743" s="91"/>
      <c r="G743" s="92"/>
      <c r="H743" s="90"/>
      <c r="I743" s="93"/>
      <c r="J743" s="93"/>
      <c r="K743" s="93"/>
      <c r="L743" s="93"/>
    </row>
    <row r="744" spans="1:12" s="75" customFormat="1" ht="44.25" customHeight="1">
      <c r="A744" s="86"/>
      <c r="B744" s="87"/>
      <c r="C744" s="88"/>
      <c r="D744" s="89"/>
      <c r="E744" s="90"/>
      <c r="F744" s="91"/>
      <c r="G744" s="92"/>
      <c r="H744" s="90"/>
      <c r="I744" s="93"/>
      <c r="J744" s="93"/>
      <c r="K744" s="93"/>
      <c r="L744" s="93"/>
    </row>
    <row r="745" spans="1:12" s="75" customFormat="1" ht="44.25" customHeight="1">
      <c r="A745" s="86"/>
      <c r="B745" s="87"/>
      <c r="C745" s="88"/>
      <c r="D745" s="89"/>
      <c r="E745" s="90"/>
      <c r="F745" s="91"/>
      <c r="G745" s="92"/>
      <c r="H745" s="90"/>
      <c r="I745" s="93"/>
      <c r="J745" s="93"/>
      <c r="K745" s="93"/>
      <c r="L745" s="93"/>
    </row>
    <row r="746" spans="1:12" s="75" customFormat="1" ht="44.25" customHeight="1">
      <c r="A746" s="86"/>
      <c r="B746" s="87"/>
      <c r="C746" s="88"/>
      <c r="D746" s="89"/>
      <c r="E746" s="90"/>
      <c r="F746" s="91"/>
      <c r="G746" s="92"/>
      <c r="H746" s="90"/>
      <c r="I746" s="93"/>
      <c r="J746" s="93"/>
      <c r="K746" s="93"/>
      <c r="L746" s="93"/>
    </row>
    <row r="747" spans="1:12" s="75" customFormat="1" ht="44.25" customHeight="1">
      <c r="A747" s="86"/>
      <c r="B747" s="87"/>
      <c r="C747" s="88"/>
      <c r="D747" s="89"/>
      <c r="E747" s="90"/>
      <c r="F747" s="91"/>
      <c r="G747" s="92"/>
      <c r="H747" s="90"/>
      <c r="I747" s="93"/>
      <c r="J747" s="93"/>
      <c r="K747" s="93"/>
      <c r="L747" s="93"/>
    </row>
    <row r="748" spans="1:12" s="75" customFormat="1" ht="44.25" customHeight="1">
      <c r="A748" s="86"/>
      <c r="B748" s="87"/>
      <c r="C748" s="88"/>
      <c r="D748" s="89"/>
      <c r="E748" s="90"/>
      <c r="F748" s="91"/>
      <c r="G748" s="92"/>
      <c r="H748" s="90"/>
      <c r="I748" s="93"/>
      <c r="J748" s="93"/>
      <c r="K748" s="93"/>
      <c r="L748" s="93"/>
    </row>
    <row r="749" spans="1:12" s="75" customFormat="1" ht="44.25" customHeight="1">
      <c r="A749" s="86"/>
      <c r="B749" s="87"/>
      <c r="C749" s="88"/>
      <c r="D749" s="89"/>
      <c r="E749" s="90"/>
      <c r="F749" s="91"/>
      <c r="G749" s="92"/>
      <c r="H749" s="90"/>
      <c r="I749" s="93"/>
      <c r="J749" s="93"/>
      <c r="K749" s="93"/>
      <c r="L749" s="93"/>
    </row>
    <row r="750" spans="1:12" s="75" customFormat="1" ht="44.25" customHeight="1">
      <c r="A750" s="86"/>
      <c r="B750" s="87"/>
      <c r="C750" s="88"/>
      <c r="D750" s="89"/>
      <c r="E750" s="90"/>
      <c r="F750" s="91"/>
      <c r="G750" s="92"/>
      <c r="H750" s="90"/>
      <c r="I750" s="93"/>
      <c r="J750" s="93"/>
      <c r="K750" s="93"/>
      <c r="L750" s="93"/>
    </row>
    <row r="751" spans="1:12" s="75" customFormat="1" ht="44.25" customHeight="1">
      <c r="A751" s="86"/>
      <c r="B751" s="87"/>
      <c r="C751" s="88"/>
      <c r="D751" s="89"/>
      <c r="E751" s="90"/>
      <c r="F751" s="91"/>
      <c r="G751" s="92"/>
      <c r="H751" s="90"/>
      <c r="I751" s="93"/>
      <c r="J751" s="93"/>
      <c r="K751" s="93"/>
      <c r="L751" s="93"/>
    </row>
    <row r="752" spans="1:12" s="75" customFormat="1" ht="44.25" customHeight="1">
      <c r="A752" s="86"/>
      <c r="B752" s="87"/>
      <c r="C752" s="88"/>
      <c r="D752" s="89"/>
      <c r="E752" s="90"/>
      <c r="F752" s="91"/>
      <c r="G752" s="92"/>
      <c r="H752" s="90"/>
      <c r="I752" s="93"/>
      <c r="J752" s="93"/>
      <c r="K752" s="93"/>
      <c r="L752" s="93"/>
    </row>
    <row r="753" spans="1:12" s="75" customFormat="1" ht="44.25" customHeight="1">
      <c r="A753" s="86"/>
      <c r="B753" s="87"/>
      <c r="C753" s="88"/>
      <c r="D753" s="89"/>
      <c r="E753" s="90"/>
      <c r="F753" s="91"/>
      <c r="G753" s="92"/>
      <c r="H753" s="90"/>
      <c r="I753" s="93"/>
      <c r="J753" s="93"/>
      <c r="K753" s="93"/>
      <c r="L753" s="93"/>
    </row>
    <row r="754" spans="1:12" s="75" customFormat="1" ht="44.25" customHeight="1">
      <c r="A754" s="86"/>
      <c r="B754" s="87"/>
      <c r="C754" s="88"/>
      <c r="D754" s="89"/>
      <c r="E754" s="90"/>
      <c r="F754" s="91"/>
      <c r="G754" s="92"/>
      <c r="H754" s="90"/>
      <c r="I754" s="93"/>
      <c r="J754" s="93"/>
      <c r="K754" s="93"/>
      <c r="L754" s="93"/>
    </row>
    <row r="755" spans="1:12" s="75" customFormat="1" ht="44.25" customHeight="1">
      <c r="A755" s="86"/>
      <c r="B755" s="87"/>
      <c r="C755" s="88"/>
      <c r="D755" s="89"/>
      <c r="E755" s="90"/>
      <c r="F755" s="91"/>
      <c r="G755" s="92"/>
      <c r="H755" s="90"/>
      <c r="I755" s="93"/>
      <c r="J755" s="93"/>
      <c r="K755" s="93"/>
      <c r="L755" s="93"/>
    </row>
    <row r="756" spans="1:12" s="75" customFormat="1" ht="44.25" customHeight="1">
      <c r="A756" s="86"/>
      <c r="B756" s="87"/>
      <c r="C756" s="88"/>
      <c r="D756" s="89"/>
      <c r="E756" s="90"/>
      <c r="F756" s="91"/>
      <c r="G756" s="92"/>
      <c r="H756" s="90"/>
      <c r="I756" s="93"/>
      <c r="J756" s="93"/>
      <c r="K756" s="93"/>
      <c r="L756" s="93"/>
    </row>
    <row r="757" spans="1:12" s="75" customFormat="1" ht="44.25" customHeight="1">
      <c r="A757" s="86"/>
      <c r="B757" s="87"/>
      <c r="C757" s="88"/>
      <c r="D757" s="89"/>
      <c r="E757" s="90"/>
      <c r="F757" s="91"/>
      <c r="G757" s="92"/>
      <c r="H757" s="90"/>
      <c r="I757" s="93"/>
      <c r="J757" s="93"/>
      <c r="K757" s="93"/>
      <c r="L757" s="93"/>
    </row>
    <row r="758" spans="1:12" s="75" customFormat="1" ht="44.25" customHeight="1">
      <c r="A758" s="86"/>
      <c r="B758" s="87"/>
      <c r="C758" s="88"/>
      <c r="D758" s="89"/>
      <c r="E758" s="90"/>
      <c r="F758" s="91"/>
      <c r="G758" s="92"/>
      <c r="H758" s="90"/>
      <c r="I758" s="93"/>
      <c r="J758" s="93"/>
      <c r="K758" s="93"/>
      <c r="L758" s="93"/>
    </row>
    <row r="759" spans="1:12" s="75" customFormat="1" ht="44.25" customHeight="1">
      <c r="A759" s="86"/>
      <c r="B759" s="87"/>
      <c r="C759" s="88"/>
      <c r="D759" s="89"/>
      <c r="E759" s="90"/>
      <c r="F759" s="91"/>
      <c r="G759" s="92"/>
      <c r="H759" s="90"/>
      <c r="I759" s="93"/>
      <c r="J759" s="93"/>
      <c r="K759" s="93"/>
      <c r="L759" s="93"/>
    </row>
    <row r="760" spans="1:12" s="75" customFormat="1" ht="44.25" customHeight="1">
      <c r="A760" s="86"/>
      <c r="B760" s="87"/>
      <c r="C760" s="88"/>
      <c r="D760" s="89"/>
      <c r="E760" s="90"/>
      <c r="F760" s="91"/>
      <c r="G760" s="92"/>
      <c r="H760" s="90"/>
      <c r="I760" s="93"/>
      <c r="J760" s="93"/>
      <c r="K760" s="93"/>
      <c r="L760" s="93"/>
    </row>
    <row r="761" spans="1:12" s="75" customFormat="1" ht="44.25" customHeight="1">
      <c r="A761" s="86"/>
      <c r="B761" s="87"/>
      <c r="C761" s="88"/>
      <c r="D761" s="89"/>
      <c r="E761" s="90"/>
      <c r="F761" s="91"/>
      <c r="G761" s="92"/>
      <c r="H761" s="90"/>
      <c r="I761" s="93"/>
      <c r="J761" s="93"/>
      <c r="K761" s="93"/>
      <c r="L761" s="93"/>
    </row>
    <row r="762" spans="1:12" s="75" customFormat="1" ht="44.25" customHeight="1">
      <c r="A762" s="86"/>
      <c r="B762" s="87"/>
      <c r="C762" s="88"/>
      <c r="D762" s="89"/>
      <c r="E762" s="90"/>
      <c r="F762" s="91"/>
      <c r="G762" s="92"/>
      <c r="H762" s="90"/>
      <c r="I762" s="93"/>
      <c r="J762" s="93"/>
      <c r="K762" s="93"/>
      <c r="L762" s="93"/>
    </row>
    <row r="763" spans="1:12" s="75" customFormat="1" ht="44.25" customHeight="1">
      <c r="A763" s="86"/>
      <c r="B763" s="87"/>
      <c r="C763" s="88"/>
      <c r="D763" s="89"/>
      <c r="E763" s="90"/>
      <c r="F763" s="91"/>
      <c r="G763" s="92"/>
      <c r="H763" s="90"/>
      <c r="I763" s="93"/>
      <c r="J763" s="93"/>
      <c r="K763" s="93"/>
      <c r="L763" s="93"/>
    </row>
  </sheetData>
  <autoFilter ref="A7:M357" xr:uid="{BBAEC814-2C20-4988-836A-8D8AEF503F7E}"/>
  <mergeCells count="4">
    <mergeCell ref="A1:A6"/>
    <mergeCell ref="B1:J6"/>
    <mergeCell ref="B8:J8"/>
    <mergeCell ref="D18:M18"/>
  </mergeCells>
  <phoneticPr fontId="24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a3722d-ffa3-4337-9317-0e3c80b267da" xsi:nil="true"/>
    <lcf76f155ced4ddcb4097134ff3c332f xmlns="ce54459c-b8e9-479d-ae9a-6ebbfff4266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6C5D3E4BF3A459B7749EFEAD2E7BE" ma:contentTypeVersion="18" ma:contentTypeDescription="Crée un document." ma:contentTypeScope="" ma:versionID="a1ade0767970aad58ef6e521b42ef231">
  <xsd:schema xmlns:xsd="http://www.w3.org/2001/XMLSchema" xmlns:xs="http://www.w3.org/2001/XMLSchema" xmlns:p="http://schemas.microsoft.com/office/2006/metadata/properties" xmlns:ns2="ce54459c-b8e9-479d-ae9a-6ebbfff42661" xmlns:ns3="c6a3722d-ffa3-4337-9317-0e3c80b267da" targetNamespace="http://schemas.microsoft.com/office/2006/metadata/properties" ma:root="true" ma:fieldsID="4c7ab3dc15614377960a56bd48478221" ns2:_="" ns3:_="">
    <xsd:import namespace="ce54459c-b8e9-479d-ae9a-6ebbfff42661"/>
    <xsd:import namespace="c6a3722d-ffa3-4337-9317-0e3c80b26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4459c-b8e9-479d-ae9a-6ebbfff42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3722d-ffa3-4337-9317-0e3c80b267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6926-e682-4052-ae60-491e353a1566}" ma:internalName="TaxCatchAll" ma:showField="CatchAllData" ma:web="c6a3722d-ffa3-4337-9317-0e3c80b26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D128CC-9311-4ECA-8A0A-E9CCE40B3C24}"/>
</file>

<file path=customXml/itemProps2.xml><?xml version="1.0" encoding="utf-8"?>
<ds:datastoreItem xmlns:ds="http://schemas.openxmlformats.org/officeDocument/2006/customXml" ds:itemID="{7028249C-258F-4D4E-9FC3-FC2CF7B699E5}"/>
</file>

<file path=customXml/itemProps3.xml><?xml version="1.0" encoding="utf-8"?>
<ds:datastoreItem xmlns:ds="http://schemas.openxmlformats.org/officeDocument/2006/customXml" ds:itemID="{272A83E5-4179-4876-AA67-15CD264DFB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Valérie Tubé</dc:creator>
  <cp:keywords/>
  <dc:description/>
  <cp:lastModifiedBy>Alessandra Carrelli</cp:lastModifiedBy>
  <cp:revision/>
  <dcterms:created xsi:type="dcterms:W3CDTF">2026-04-09T08:22:25Z</dcterms:created>
  <dcterms:modified xsi:type="dcterms:W3CDTF">2026-06-01T11:37:02Z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0x0101002A16C5D3E4BF3A459B7749EFEAD2E7BE</vt:lpwstr>
  </property>
  <property fmtid="{D5CDD505-2E9C-101B-9397-08002B2CF9AE}" pid="3" name="MediaServiceImageTags">
    <vt:lpwstr/>
  </property>
</Properties>
</file>