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ekeule\Desktop\"/>
    </mc:Choice>
  </mc:AlternateContent>
  <xr:revisionPtr revIDLastSave="0" documentId="13_ncr:1_{AE006DF7-9E8B-46E7-9447-2DD315ED2304}" xr6:coauthVersionLast="47" xr6:coauthVersionMax="47" xr10:uidLastSave="{00000000-0000-0000-0000-000000000000}"/>
  <bookViews>
    <workbookView xWindow="-120" yWindow="-120" windowWidth="29040" windowHeight="15720" xr2:uid="{0F76FC50-A8C1-4B2B-B3F8-EAF6EEBF6B01}"/>
  </bookViews>
  <sheets>
    <sheet name="Feuil1" sheetId="1" r:id="rId1"/>
  </sheets>
  <definedNames>
    <definedName name="_xlnm._FilterDatabase" localSheetId="0" hidden="1">Feuil1!$A$7:$M$371</definedName>
  </definedNames>
  <calcPr calcId="191028"/>
  <extLst>
    <ext xmlns:x14="http://schemas.microsoft.com/office/spreadsheetml/2009/9/main" uri="{79F54976-1DA5-4618-B147-4CDE4B953A38}">
      <x14:workbookPr defaultImageDpi="150" discardImageEditData="1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66" i="1" l="1"/>
  <c r="K366" i="1"/>
  <c r="J10" i="1"/>
  <c r="K10" i="1"/>
  <c r="K193" i="1"/>
  <c r="G193" i="1"/>
  <c r="J193" i="1" s="1"/>
  <c r="K191" i="1"/>
  <c r="G191" i="1"/>
  <c r="J191" i="1" s="1"/>
  <c r="K192" i="1"/>
  <c r="J192" i="1"/>
  <c r="F56" i="1"/>
  <c r="K23" i="1"/>
  <c r="J23" i="1"/>
  <c r="K22" i="1"/>
  <c r="J22" i="1"/>
  <c r="K21" i="1"/>
  <c r="J21" i="1"/>
  <c r="K20" i="1"/>
  <c r="J20" i="1"/>
  <c r="K19" i="1"/>
  <c r="J19" i="1"/>
  <c r="K11" i="1"/>
  <c r="K12" i="1"/>
  <c r="K13" i="1"/>
  <c r="K14" i="1"/>
  <c r="K15" i="1"/>
  <c r="K16" i="1"/>
  <c r="K17" i="1"/>
  <c r="K18" i="1"/>
  <c r="J11" i="1"/>
  <c r="J12" i="1"/>
  <c r="J13" i="1"/>
  <c r="J14" i="1"/>
  <c r="J15" i="1"/>
  <c r="J16" i="1"/>
  <c r="J17" i="1"/>
  <c r="J18" i="1"/>
  <c r="K9" i="1"/>
  <c r="J9" i="1"/>
  <c r="K182" i="1"/>
  <c r="J182" i="1"/>
  <c r="F181" i="1"/>
  <c r="J255" i="1"/>
  <c r="K255" i="1"/>
  <c r="G190" i="1"/>
  <c r="J190" i="1" s="1"/>
  <c r="K190" i="1"/>
  <c r="K220" i="1"/>
  <c r="G220" i="1"/>
  <c r="J220" i="1" s="1"/>
  <c r="J313" i="1"/>
  <c r="K313" i="1"/>
  <c r="J324" i="1"/>
  <c r="K324" i="1"/>
  <c r="K111" i="1"/>
  <c r="K112" i="1"/>
  <c r="J111" i="1"/>
  <c r="J112" i="1"/>
  <c r="I370" i="1"/>
  <c r="I350" i="1"/>
  <c r="I317" i="1"/>
  <c r="I305" i="1"/>
  <c r="I275" i="1"/>
  <c r="I237" i="1"/>
  <c r="I230" i="1"/>
  <c r="I222" i="1"/>
  <c r="I194" i="1"/>
  <c r="I173" i="1"/>
  <c r="I138" i="1"/>
  <c r="I64" i="1"/>
  <c r="I117" i="1"/>
  <c r="G27" i="1"/>
  <c r="J27" i="1" s="1"/>
  <c r="G28" i="1"/>
  <c r="J28" i="1" s="1"/>
  <c r="G29" i="1"/>
  <c r="J29" i="1" s="1"/>
  <c r="G30" i="1"/>
  <c r="J30" i="1" s="1"/>
  <c r="G31" i="1"/>
  <c r="J31" i="1" s="1"/>
  <c r="G32" i="1"/>
  <c r="J32" i="1" s="1"/>
  <c r="G33" i="1"/>
  <c r="G35" i="1"/>
  <c r="J35" i="1" s="1"/>
  <c r="G36" i="1"/>
  <c r="J36" i="1" s="1"/>
  <c r="G37" i="1"/>
  <c r="J37" i="1" s="1"/>
  <c r="G38" i="1"/>
  <c r="J38" i="1" s="1"/>
  <c r="G39" i="1"/>
  <c r="G40" i="1"/>
  <c r="G41" i="1"/>
  <c r="J41" i="1" s="1"/>
  <c r="G42" i="1"/>
  <c r="J42" i="1" s="1"/>
  <c r="G43" i="1"/>
  <c r="J43" i="1" s="1"/>
  <c r="G44" i="1"/>
  <c r="J44" i="1" s="1"/>
  <c r="G45" i="1"/>
  <c r="J45" i="1" s="1"/>
  <c r="G46" i="1"/>
  <c r="J46" i="1" s="1"/>
  <c r="G47" i="1"/>
  <c r="J47" i="1" s="1"/>
  <c r="G48" i="1"/>
  <c r="J48" i="1" s="1"/>
  <c r="G49" i="1"/>
  <c r="J49" i="1" s="1"/>
  <c r="G50" i="1"/>
  <c r="J50" i="1" s="1"/>
  <c r="G51" i="1"/>
  <c r="J51" i="1" s="1"/>
  <c r="G54" i="1"/>
  <c r="G55" i="1"/>
  <c r="J55" i="1" s="1"/>
  <c r="G58" i="1"/>
  <c r="G59" i="1"/>
  <c r="J59" i="1" s="1"/>
  <c r="G60" i="1"/>
  <c r="J60" i="1" s="1"/>
  <c r="G61" i="1"/>
  <c r="G67" i="1"/>
  <c r="J67" i="1" s="1"/>
  <c r="G68" i="1"/>
  <c r="J68" i="1" s="1"/>
  <c r="G69" i="1"/>
  <c r="J69" i="1" s="1"/>
  <c r="G70" i="1"/>
  <c r="J70" i="1" s="1"/>
  <c r="G71" i="1"/>
  <c r="J71" i="1" s="1"/>
  <c r="G72" i="1"/>
  <c r="J72" i="1" s="1"/>
  <c r="G73" i="1"/>
  <c r="J73" i="1" s="1"/>
  <c r="G74" i="1"/>
  <c r="J74" i="1" s="1"/>
  <c r="G76" i="1"/>
  <c r="J76" i="1" s="1"/>
  <c r="G77" i="1"/>
  <c r="J77" i="1" s="1"/>
  <c r="G78" i="1"/>
  <c r="J78" i="1" s="1"/>
  <c r="G79" i="1"/>
  <c r="J79" i="1" s="1"/>
  <c r="G80" i="1"/>
  <c r="J80" i="1" s="1"/>
  <c r="G81" i="1"/>
  <c r="G82" i="1"/>
  <c r="J82" i="1" s="1"/>
  <c r="G83" i="1"/>
  <c r="J83" i="1" s="1"/>
  <c r="G84" i="1"/>
  <c r="J84" i="1" s="1"/>
  <c r="G85" i="1"/>
  <c r="J85" i="1" s="1"/>
  <c r="G86" i="1"/>
  <c r="J86" i="1" s="1"/>
  <c r="G87" i="1"/>
  <c r="J87" i="1" s="1"/>
  <c r="G88" i="1"/>
  <c r="J88" i="1" s="1"/>
  <c r="G89" i="1"/>
  <c r="J89" i="1" s="1"/>
  <c r="G90" i="1"/>
  <c r="J90" i="1" s="1"/>
  <c r="G91" i="1"/>
  <c r="J91" i="1" s="1"/>
  <c r="G92" i="1"/>
  <c r="J92" i="1" s="1"/>
  <c r="G93" i="1"/>
  <c r="J93" i="1" s="1"/>
  <c r="G94" i="1"/>
  <c r="G95" i="1"/>
  <c r="J95" i="1" s="1"/>
  <c r="G96" i="1"/>
  <c r="J96" i="1" s="1"/>
  <c r="G97" i="1"/>
  <c r="J97" i="1" s="1"/>
  <c r="G98" i="1"/>
  <c r="J98" i="1" s="1"/>
  <c r="G99" i="1"/>
  <c r="J99" i="1" s="1"/>
  <c r="G100" i="1"/>
  <c r="J100" i="1" s="1"/>
  <c r="G101" i="1"/>
  <c r="J101" i="1" s="1"/>
  <c r="G102" i="1"/>
  <c r="J102" i="1" s="1"/>
  <c r="G103" i="1"/>
  <c r="G104" i="1"/>
  <c r="J104" i="1" s="1"/>
  <c r="G105" i="1"/>
  <c r="J105" i="1" s="1"/>
  <c r="G106" i="1"/>
  <c r="J106" i="1" s="1"/>
  <c r="G107" i="1"/>
  <c r="J107" i="1" s="1"/>
  <c r="G108" i="1"/>
  <c r="J108" i="1" s="1"/>
  <c r="G109" i="1"/>
  <c r="G110" i="1"/>
  <c r="J110" i="1" s="1"/>
  <c r="G113" i="1"/>
  <c r="J113" i="1" s="1"/>
  <c r="G114" i="1"/>
  <c r="G115" i="1"/>
  <c r="J115" i="1" s="1"/>
  <c r="G116" i="1"/>
  <c r="J116" i="1" s="1"/>
  <c r="G120" i="1"/>
  <c r="J120" i="1" s="1"/>
  <c r="G121" i="1"/>
  <c r="G122" i="1"/>
  <c r="J122" i="1" s="1"/>
  <c r="G123" i="1"/>
  <c r="J123" i="1" s="1"/>
  <c r="G124" i="1"/>
  <c r="J124" i="1" s="1"/>
  <c r="G125" i="1"/>
  <c r="J125" i="1" s="1"/>
  <c r="G126" i="1"/>
  <c r="J126" i="1" s="1"/>
  <c r="G127" i="1"/>
  <c r="G131" i="1"/>
  <c r="J131" i="1" s="1"/>
  <c r="G132" i="1"/>
  <c r="J132" i="1" s="1"/>
  <c r="G134" i="1"/>
  <c r="J134" i="1" s="1"/>
  <c r="G135" i="1"/>
  <c r="J135" i="1" s="1"/>
  <c r="G136" i="1"/>
  <c r="J136" i="1" s="1"/>
  <c r="G137" i="1"/>
  <c r="G141" i="1"/>
  <c r="J141" i="1" s="1"/>
  <c r="G142" i="1"/>
  <c r="J142" i="1" s="1"/>
  <c r="G143" i="1"/>
  <c r="J143" i="1" s="1"/>
  <c r="G144" i="1"/>
  <c r="J144" i="1" s="1"/>
  <c r="G145" i="1"/>
  <c r="J145" i="1" s="1"/>
  <c r="G146" i="1"/>
  <c r="G147" i="1"/>
  <c r="J147" i="1" s="1"/>
  <c r="G148" i="1"/>
  <c r="J148" i="1" s="1"/>
  <c r="G149" i="1"/>
  <c r="J149" i="1" s="1"/>
  <c r="G150" i="1"/>
  <c r="J150" i="1" s="1"/>
  <c r="G152" i="1"/>
  <c r="J152" i="1" s="1"/>
  <c r="G153" i="1"/>
  <c r="J153" i="1" s="1"/>
  <c r="G154" i="1"/>
  <c r="G155" i="1"/>
  <c r="J155" i="1" s="1"/>
  <c r="G156" i="1"/>
  <c r="J156" i="1" s="1"/>
  <c r="G158" i="1"/>
  <c r="J158" i="1" s="1"/>
  <c r="G159" i="1"/>
  <c r="J159" i="1" s="1"/>
  <c r="G160" i="1"/>
  <c r="J160" i="1" s="1"/>
  <c r="G161" i="1"/>
  <c r="G162" i="1"/>
  <c r="J162" i="1" s="1"/>
  <c r="G163" i="1"/>
  <c r="J163" i="1" s="1"/>
  <c r="G164" i="1"/>
  <c r="G166" i="1"/>
  <c r="J166" i="1" s="1"/>
  <c r="G167" i="1"/>
  <c r="J167" i="1" s="1"/>
  <c r="G168" i="1"/>
  <c r="J168" i="1" s="1"/>
  <c r="G169" i="1"/>
  <c r="J169" i="1" s="1"/>
  <c r="J171" i="1"/>
  <c r="G172" i="1"/>
  <c r="J172" i="1" s="1"/>
  <c r="G184" i="1"/>
  <c r="J184" i="1" s="1"/>
  <c r="G185" i="1"/>
  <c r="J185" i="1" s="1"/>
  <c r="G186" i="1"/>
  <c r="J186" i="1" s="1"/>
  <c r="G187" i="1"/>
  <c r="J187" i="1" s="1"/>
  <c r="G188" i="1"/>
  <c r="J188" i="1" s="1"/>
  <c r="G189" i="1"/>
  <c r="G197" i="1"/>
  <c r="J197" i="1" s="1"/>
  <c r="G198" i="1"/>
  <c r="J198" i="1" s="1"/>
  <c r="G199" i="1"/>
  <c r="J199" i="1" s="1"/>
  <c r="G200" i="1"/>
  <c r="J200" i="1" s="1"/>
  <c r="G201" i="1"/>
  <c r="J201" i="1" s="1"/>
  <c r="G203" i="1"/>
  <c r="J203" i="1" s="1"/>
  <c r="G205" i="1"/>
  <c r="J205" i="1" s="1"/>
  <c r="G207" i="1"/>
  <c r="J207" i="1" s="1"/>
  <c r="G208" i="1"/>
  <c r="J208" i="1" s="1"/>
  <c r="G209" i="1"/>
  <c r="J209" i="1" s="1"/>
  <c r="G210" i="1"/>
  <c r="J210" i="1" s="1"/>
  <c r="G211" i="1"/>
  <c r="J211" i="1" s="1"/>
  <c r="G212" i="1"/>
  <c r="J212" i="1" s="1"/>
  <c r="G213" i="1"/>
  <c r="J213" i="1" s="1"/>
  <c r="G214" i="1"/>
  <c r="J214" i="1" s="1"/>
  <c r="G215" i="1"/>
  <c r="J215" i="1" s="1"/>
  <c r="G216" i="1"/>
  <c r="G219" i="1"/>
  <c r="J219" i="1" s="1"/>
  <c r="G221" i="1"/>
  <c r="G224" i="1"/>
  <c r="J224" i="1" s="1"/>
  <c r="G225" i="1"/>
  <c r="J225" i="1" s="1"/>
  <c r="G226" i="1"/>
  <c r="J226" i="1" s="1"/>
  <c r="G227" i="1"/>
  <c r="J227" i="1" s="1"/>
  <c r="G228" i="1"/>
  <c r="J228" i="1" s="1"/>
  <c r="G229" i="1"/>
  <c r="J229" i="1" s="1"/>
  <c r="G232" i="1"/>
  <c r="J232" i="1" s="1"/>
  <c r="G233" i="1"/>
  <c r="J233" i="1" s="1"/>
  <c r="G234" i="1"/>
  <c r="J234" i="1" s="1"/>
  <c r="G235" i="1"/>
  <c r="J235" i="1" s="1"/>
  <c r="G236" i="1"/>
  <c r="J236" i="1" s="1"/>
  <c r="G241" i="1"/>
  <c r="J241" i="1" s="1"/>
  <c r="G244" i="1"/>
  <c r="J244" i="1" s="1"/>
  <c r="G245" i="1"/>
  <c r="J245" i="1" s="1"/>
  <c r="G247" i="1"/>
  <c r="J247" i="1" s="1"/>
  <c r="G248" i="1"/>
  <c r="J248" i="1" s="1"/>
  <c r="G249" i="1"/>
  <c r="J249" i="1" s="1"/>
  <c r="G250" i="1"/>
  <c r="J250" i="1" s="1"/>
  <c r="G251" i="1"/>
  <c r="J251" i="1" s="1"/>
  <c r="G252" i="1"/>
  <c r="G253" i="1"/>
  <c r="J253" i="1" s="1"/>
  <c r="G254" i="1"/>
  <c r="J254" i="1" s="1"/>
  <c r="G257" i="1"/>
  <c r="J257" i="1" s="1"/>
  <c r="G259" i="1"/>
  <c r="J259" i="1" s="1"/>
  <c r="G260" i="1"/>
  <c r="G261" i="1"/>
  <c r="G262" i="1"/>
  <c r="J262" i="1" s="1"/>
  <c r="G263" i="1"/>
  <c r="J263" i="1" s="1"/>
  <c r="G264" i="1"/>
  <c r="J264" i="1" s="1"/>
  <c r="G265" i="1"/>
  <c r="J265" i="1" s="1"/>
  <c r="G266" i="1"/>
  <c r="J266" i="1" s="1"/>
  <c r="G267" i="1"/>
  <c r="J267" i="1" s="1"/>
  <c r="G268" i="1"/>
  <c r="J268" i="1" s="1"/>
  <c r="G269" i="1"/>
  <c r="J269" i="1" s="1"/>
  <c r="G270" i="1"/>
  <c r="J270" i="1" s="1"/>
  <c r="G271" i="1"/>
  <c r="J271" i="1" s="1"/>
  <c r="G272" i="1"/>
  <c r="J272" i="1" s="1"/>
  <c r="G285" i="1"/>
  <c r="G286" i="1"/>
  <c r="J286" i="1" s="1"/>
  <c r="G287" i="1"/>
  <c r="J287" i="1" s="1"/>
  <c r="G288" i="1"/>
  <c r="J288" i="1" s="1"/>
  <c r="G290" i="1"/>
  <c r="J290" i="1" s="1"/>
  <c r="G291" i="1"/>
  <c r="J291" i="1" s="1"/>
  <c r="G292" i="1"/>
  <c r="J292" i="1" s="1"/>
  <c r="G293" i="1"/>
  <c r="J293" i="1" s="1"/>
  <c r="G294" i="1"/>
  <c r="J294" i="1" s="1"/>
  <c r="G295" i="1"/>
  <c r="J295" i="1" s="1"/>
  <c r="G296" i="1"/>
  <c r="J296" i="1" s="1"/>
  <c r="G297" i="1"/>
  <c r="J297" i="1" s="1"/>
  <c r="G299" i="1"/>
  <c r="J299" i="1" s="1"/>
  <c r="G300" i="1"/>
  <c r="J300" i="1" s="1"/>
  <c r="G301" i="1"/>
  <c r="J301" i="1" s="1"/>
  <c r="G302" i="1"/>
  <c r="J302" i="1" s="1"/>
  <c r="G307" i="1"/>
  <c r="G308" i="1"/>
  <c r="G309" i="1"/>
  <c r="J309" i="1" s="1"/>
  <c r="G311" i="1"/>
  <c r="J311" i="1" s="1"/>
  <c r="G314" i="1"/>
  <c r="J314" i="1" s="1"/>
  <c r="G315" i="1"/>
  <c r="J315" i="1" s="1"/>
  <c r="G316" i="1"/>
  <c r="J316" i="1" s="1"/>
  <c r="G320" i="1"/>
  <c r="G321" i="1"/>
  <c r="J321" i="1" s="1"/>
  <c r="G322" i="1"/>
  <c r="J322" i="1" s="1"/>
  <c r="G323" i="1"/>
  <c r="J323" i="1" s="1"/>
  <c r="G327" i="1"/>
  <c r="J327" i="1" s="1"/>
  <c r="G328" i="1"/>
  <c r="J328" i="1" s="1"/>
  <c r="G329" i="1"/>
  <c r="J329" i="1" s="1"/>
  <c r="G330" i="1"/>
  <c r="J330" i="1" s="1"/>
  <c r="G331" i="1"/>
  <c r="J331" i="1" s="1"/>
  <c r="G332" i="1"/>
  <c r="J332" i="1" s="1"/>
  <c r="G333" i="1"/>
  <c r="J333" i="1" s="1"/>
  <c r="G334" i="1"/>
  <c r="J334" i="1" s="1"/>
  <c r="G337" i="1"/>
  <c r="J337" i="1" s="1"/>
  <c r="G338" i="1"/>
  <c r="J338" i="1" s="1"/>
  <c r="G339" i="1"/>
  <c r="J339" i="1" s="1"/>
  <c r="G340" i="1"/>
  <c r="J340" i="1" s="1"/>
  <c r="G341" i="1"/>
  <c r="J341" i="1" s="1"/>
  <c r="G342" i="1"/>
  <c r="J342" i="1" s="1"/>
  <c r="G344" i="1"/>
  <c r="J344" i="1" s="1"/>
  <c r="G345" i="1"/>
  <c r="J345" i="1" s="1"/>
  <c r="G346" i="1"/>
  <c r="J346" i="1" s="1"/>
  <c r="G349" i="1"/>
  <c r="J349" i="1" s="1"/>
  <c r="G355" i="1"/>
  <c r="J355" i="1" s="1"/>
  <c r="G357" i="1"/>
  <c r="J357" i="1" s="1"/>
  <c r="G358" i="1"/>
  <c r="G359" i="1"/>
  <c r="J359" i="1" s="1"/>
  <c r="G362" i="1"/>
  <c r="J362" i="1" s="1"/>
  <c r="G363" i="1"/>
  <c r="J363" i="1" s="1"/>
  <c r="G364" i="1"/>
  <c r="J364" i="1" s="1"/>
  <c r="G365" i="1"/>
  <c r="J365" i="1" s="1"/>
  <c r="G367" i="1"/>
  <c r="J367" i="1" s="1"/>
  <c r="G368" i="1"/>
  <c r="G369" i="1"/>
  <c r="J369" i="1" s="1"/>
  <c r="G26" i="1"/>
  <c r="J26" i="1" s="1"/>
  <c r="K369" i="1"/>
  <c r="K368" i="1"/>
  <c r="K367" i="1"/>
  <c r="K365" i="1"/>
  <c r="K364" i="1"/>
  <c r="K363" i="1"/>
  <c r="K362" i="1"/>
  <c r="F360" i="1"/>
  <c r="K359" i="1"/>
  <c r="K358" i="1"/>
  <c r="K357" i="1"/>
  <c r="F356" i="1"/>
  <c r="K356" i="1" s="1"/>
  <c r="K355" i="1"/>
  <c r="F354" i="1"/>
  <c r="K354" i="1" s="1"/>
  <c r="F353" i="1"/>
  <c r="K353" i="1" s="1"/>
  <c r="K349" i="1"/>
  <c r="F348" i="1"/>
  <c r="K348" i="1" s="1"/>
  <c r="K346" i="1"/>
  <c r="K345" i="1"/>
  <c r="K344" i="1"/>
  <c r="F343" i="1"/>
  <c r="K342" i="1"/>
  <c r="K341" i="1"/>
  <c r="K340" i="1"/>
  <c r="K339" i="1"/>
  <c r="K338" i="1"/>
  <c r="K337" i="1"/>
  <c r="F336" i="1"/>
  <c r="K334" i="1"/>
  <c r="K333" i="1"/>
  <c r="K332" i="1"/>
  <c r="K331" i="1"/>
  <c r="K330" i="1"/>
  <c r="K329" i="1"/>
  <c r="K328" i="1"/>
  <c r="K327" i="1"/>
  <c r="F326" i="1"/>
  <c r="K326" i="1" s="1"/>
  <c r="K323" i="1"/>
  <c r="K322" i="1"/>
  <c r="K321" i="1"/>
  <c r="K320" i="1"/>
  <c r="K316" i="1"/>
  <c r="K315" i="1"/>
  <c r="K314" i="1"/>
  <c r="F312" i="1"/>
  <c r="K312" i="1" s="1"/>
  <c r="K311" i="1"/>
  <c r="F310" i="1"/>
  <c r="G310" i="1" s="1"/>
  <c r="K309" i="1"/>
  <c r="K308" i="1"/>
  <c r="K307" i="1"/>
  <c r="F304" i="1"/>
  <c r="K304" i="1" s="1"/>
  <c r="F303" i="1"/>
  <c r="K303" i="1" s="1"/>
  <c r="K302" i="1"/>
  <c r="K301" i="1"/>
  <c r="K300" i="1"/>
  <c r="K299" i="1"/>
  <c r="K297" i="1"/>
  <c r="K296" i="1"/>
  <c r="K295" i="1"/>
  <c r="K294" i="1"/>
  <c r="K293" i="1"/>
  <c r="K292" i="1"/>
  <c r="K291" i="1"/>
  <c r="K290" i="1"/>
  <c r="K288" i="1"/>
  <c r="K287" i="1"/>
  <c r="K286" i="1"/>
  <c r="K285" i="1"/>
  <c r="F284" i="1"/>
  <c r="K284" i="1" s="1"/>
  <c r="F283" i="1"/>
  <c r="K283" i="1" s="1"/>
  <c r="F282" i="1"/>
  <c r="K282" i="1" s="1"/>
  <c r="F281" i="1"/>
  <c r="K281" i="1" s="1"/>
  <c r="F280" i="1"/>
  <c r="F279" i="1"/>
  <c r="K279" i="1" s="1"/>
  <c r="F278" i="1"/>
  <c r="F274" i="1"/>
  <c r="K274" i="1" s="1"/>
  <c r="F273" i="1"/>
  <c r="K273" i="1" s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7" i="1"/>
  <c r="F256" i="1"/>
  <c r="K256" i="1" s="1"/>
  <c r="K254" i="1"/>
  <c r="K253" i="1"/>
  <c r="K252" i="1"/>
  <c r="K251" i="1"/>
  <c r="K250" i="1"/>
  <c r="K249" i="1"/>
  <c r="K248" i="1"/>
  <c r="K247" i="1"/>
  <c r="K245" i="1"/>
  <c r="K244" i="1"/>
  <c r="F243" i="1"/>
  <c r="K243" i="1" s="1"/>
  <c r="F242" i="1"/>
  <c r="K242" i="1" s="1"/>
  <c r="K241" i="1"/>
  <c r="F240" i="1"/>
  <c r="G240" i="1" s="1"/>
  <c r="K236" i="1"/>
  <c r="K235" i="1"/>
  <c r="K234" i="1"/>
  <c r="K233" i="1"/>
  <c r="K232" i="1"/>
  <c r="K229" i="1"/>
  <c r="K228" i="1"/>
  <c r="K227" i="1"/>
  <c r="K226" i="1"/>
  <c r="K225" i="1"/>
  <c r="K224" i="1"/>
  <c r="K221" i="1"/>
  <c r="K219" i="1"/>
  <c r="F218" i="1"/>
  <c r="K218" i="1" s="1"/>
  <c r="K216" i="1"/>
  <c r="K215" i="1"/>
  <c r="K214" i="1"/>
  <c r="K213" i="1"/>
  <c r="K212" i="1"/>
  <c r="K211" i="1"/>
  <c r="K210" i="1"/>
  <c r="K209" i="1"/>
  <c r="K208" i="1"/>
  <c r="K207" i="1"/>
  <c r="F206" i="1"/>
  <c r="K206" i="1" s="1"/>
  <c r="K205" i="1"/>
  <c r="F204" i="1"/>
  <c r="K204" i="1" s="1"/>
  <c r="K203" i="1"/>
  <c r="K201" i="1"/>
  <c r="K200" i="1"/>
  <c r="K199" i="1"/>
  <c r="K198" i="1"/>
  <c r="K197" i="1"/>
  <c r="K189" i="1"/>
  <c r="K188" i="1"/>
  <c r="K187" i="1"/>
  <c r="K186" i="1"/>
  <c r="K185" i="1"/>
  <c r="K184" i="1"/>
  <c r="F180" i="1"/>
  <c r="F179" i="1"/>
  <c r="K179" i="1" s="1"/>
  <c r="F178" i="1"/>
  <c r="F177" i="1"/>
  <c r="G177" i="1" s="1"/>
  <c r="F176" i="1"/>
  <c r="K176" i="1" s="1"/>
  <c r="K172" i="1"/>
  <c r="K171" i="1"/>
  <c r="K169" i="1"/>
  <c r="K168" i="1"/>
  <c r="K167" i="1"/>
  <c r="K166" i="1"/>
  <c r="K164" i="1"/>
  <c r="K163" i="1"/>
  <c r="K162" i="1"/>
  <c r="K161" i="1"/>
  <c r="K160" i="1"/>
  <c r="K159" i="1"/>
  <c r="K158" i="1"/>
  <c r="K156" i="1"/>
  <c r="K155" i="1"/>
  <c r="K154" i="1"/>
  <c r="K153" i="1"/>
  <c r="K152" i="1"/>
  <c r="K150" i="1"/>
  <c r="K149" i="1"/>
  <c r="K148" i="1"/>
  <c r="K147" i="1"/>
  <c r="K146" i="1"/>
  <c r="K145" i="1"/>
  <c r="K144" i="1"/>
  <c r="K143" i="1"/>
  <c r="K142" i="1"/>
  <c r="K141" i="1"/>
  <c r="K137" i="1"/>
  <c r="K136" i="1"/>
  <c r="K135" i="1"/>
  <c r="K134" i="1"/>
  <c r="K132" i="1"/>
  <c r="K131" i="1"/>
  <c r="F129" i="1"/>
  <c r="K129" i="1" s="1"/>
  <c r="F128" i="1"/>
  <c r="G128" i="1" s="1"/>
  <c r="K127" i="1"/>
  <c r="K126" i="1"/>
  <c r="K125" i="1"/>
  <c r="K124" i="1"/>
  <c r="K123" i="1"/>
  <c r="K122" i="1"/>
  <c r="K121" i="1"/>
  <c r="K120" i="1"/>
  <c r="K116" i="1"/>
  <c r="K115" i="1"/>
  <c r="K114" i="1"/>
  <c r="K113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F75" i="1"/>
  <c r="K75" i="1" s="1"/>
  <c r="K74" i="1"/>
  <c r="K73" i="1"/>
  <c r="K72" i="1"/>
  <c r="K71" i="1"/>
  <c r="K70" i="1"/>
  <c r="K69" i="1"/>
  <c r="K68" i="1"/>
  <c r="K67" i="1"/>
  <c r="F63" i="1"/>
  <c r="K63" i="1" s="1"/>
  <c r="F62" i="1"/>
  <c r="K62" i="1" s="1"/>
  <c r="K61" i="1"/>
  <c r="K60" i="1"/>
  <c r="K59" i="1"/>
  <c r="K58" i="1"/>
  <c r="F57" i="1"/>
  <c r="K57" i="1" s="1"/>
  <c r="K55" i="1"/>
  <c r="K54" i="1"/>
  <c r="G53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3" i="1"/>
  <c r="K32" i="1"/>
  <c r="K31" i="1"/>
  <c r="K30" i="1"/>
  <c r="K29" i="1"/>
  <c r="K28" i="1"/>
  <c r="K27" i="1"/>
  <c r="K26" i="1"/>
  <c r="G181" i="1" l="1"/>
  <c r="J181" i="1" s="1"/>
  <c r="K181" i="1"/>
  <c r="K230" i="1"/>
  <c r="J237" i="1"/>
  <c r="K222" i="1"/>
  <c r="J230" i="1"/>
  <c r="K237" i="1"/>
  <c r="K173" i="1"/>
  <c r="K117" i="1"/>
  <c r="J114" i="1"/>
  <c r="J81" i="1"/>
  <c r="J216" i="1"/>
  <c r="J164" i="1"/>
  <c r="J40" i="1"/>
  <c r="J261" i="1"/>
  <c r="G274" i="1"/>
  <c r="J274" i="1" s="1"/>
  <c r="K336" i="1"/>
  <c r="K280" i="1"/>
  <c r="G129" i="1"/>
  <c r="J189" i="1"/>
  <c r="G218" i="1"/>
  <c r="J33" i="1"/>
  <c r="G326" i="1"/>
  <c r="J109" i="1"/>
  <c r="J308" i="1"/>
  <c r="J58" i="1"/>
  <c r="J127" i="1"/>
  <c r="J146" i="1"/>
  <c r="J161" i="1"/>
  <c r="G62" i="1"/>
  <c r="J62" i="1" s="1"/>
  <c r="J221" i="1"/>
  <c r="G283" i="1"/>
  <c r="J54" i="1"/>
  <c r="J103" i="1"/>
  <c r="K128" i="1"/>
  <c r="K138" i="1" s="1"/>
  <c r="J260" i="1"/>
  <c r="G282" i="1"/>
  <c r="J307" i="1"/>
  <c r="G348" i="1"/>
  <c r="G304" i="1"/>
  <c r="G281" i="1"/>
  <c r="G273" i="1"/>
  <c r="J273" i="1" s="1"/>
  <c r="G176" i="1"/>
  <c r="J128" i="1"/>
  <c r="J121" i="1"/>
  <c r="G356" i="1"/>
  <c r="G312" i="1"/>
  <c r="G303" i="1"/>
  <c r="G280" i="1"/>
  <c r="G243" i="1"/>
  <c r="J39" i="1"/>
  <c r="G279" i="1"/>
  <c r="G256" i="1"/>
  <c r="G242" i="1"/>
  <c r="J242" i="1" s="1"/>
  <c r="G206" i="1"/>
  <c r="J206" i="1" s="1"/>
  <c r="G75" i="1"/>
  <c r="J75" i="1" s="1"/>
  <c r="J53" i="1"/>
  <c r="J137" i="1"/>
  <c r="J154" i="1"/>
  <c r="J252" i="1"/>
  <c r="G354" i="1"/>
  <c r="G278" i="1"/>
  <c r="G180" i="1"/>
  <c r="J180" i="1" s="1"/>
  <c r="G57" i="1"/>
  <c r="J368" i="1"/>
  <c r="G353" i="1"/>
  <c r="G336" i="1"/>
  <c r="J336" i="1" s="1"/>
  <c r="G204" i="1"/>
  <c r="G179" i="1"/>
  <c r="G56" i="1"/>
  <c r="J56" i="1" s="1"/>
  <c r="J177" i="1"/>
  <c r="J240" i="1"/>
  <c r="G360" i="1"/>
  <c r="J360" i="1" s="1"/>
  <c r="G343" i="1"/>
  <c r="J343" i="1" s="1"/>
  <c r="G284" i="1"/>
  <c r="G178" i="1"/>
  <c r="J178" i="1" s="1"/>
  <c r="G63" i="1"/>
  <c r="J310" i="1"/>
  <c r="J320" i="1"/>
  <c r="J94" i="1"/>
  <c r="J285" i="1"/>
  <c r="K343" i="1"/>
  <c r="K360" i="1"/>
  <c r="K370" i="1" s="1"/>
  <c r="J61" i="1"/>
  <c r="K310" i="1"/>
  <c r="K317" i="1" s="1"/>
  <c r="J358" i="1"/>
  <c r="K278" i="1"/>
  <c r="K53" i="1"/>
  <c r="K178" i="1"/>
  <c r="K180" i="1"/>
  <c r="K56" i="1"/>
  <c r="K177" i="1"/>
  <c r="K240" i="1"/>
  <c r="K275" i="1" s="1"/>
  <c r="K350" i="1" l="1"/>
  <c r="K305" i="1"/>
  <c r="K64" i="1"/>
  <c r="K194" i="1"/>
  <c r="J173" i="1"/>
  <c r="J280" i="1"/>
  <c r="J117" i="1"/>
  <c r="J129" i="1"/>
  <c r="J138" i="1" s="1"/>
  <c r="J312" i="1"/>
  <c r="J317" i="1" s="1"/>
  <c r="J353" i="1"/>
  <c r="J348" i="1"/>
  <c r="J176" i="1"/>
  <c r="J282" i="1"/>
  <c r="J356" i="1"/>
  <c r="J354" i="1"/>
  <c r="J278" i="1"/>
  <c r="J303" i="1"/>
  <c r="J304" i="1"/>
  <c r="J283" i="1"/>
  <c r="J256" i="1"/>
  <c r="J243" i="1"/>
  <c r="J326" i="1"/>
  <c r="J279" i="1"/>
  <c r="J179" i="1"/>
  <c r="J284" i="1"/>
  <c r="J57" i="1"/>
  <c r="J218" i="1"/>
  <c r="J204" i="1"/>
  <c r="J63" i="1"/>
  <c r="J281" i="1"/>
  <c r="J275" i="1" l="1"/>
  <c r="K371" i="1"/>
  <c r="J370" i="1"/>
  <c r="J350" i="1"/>
  <c r="J305" i="1"/>
  <c r="J222" i="1"/>
  <c r="J64" i="1"/>
  <c r="J194" i="1"/>
  <c r="J371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07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  <bk>
      <extLst>
        <ext uri="{3e2802c4-a4d2-4d8b-9148-e3be6c30e623}">
          <xlrd:rvb i="115"/>
        </ext>
      </extLst>
    </bk>
    <bk>
      <extLst>
        <ext uri="{3e2802c4-a4d2-4d8b-9148-e3be6c30e623}">
          <xlrd:rvb i="116"/>
        </ext>
      </extLst>
    </bk>
    <bk>
      <extLst>
        <ext uri="{3e2802c4-a4d2-4d8b-9148-e3be6c30e623}">
          <xlrd:rvb i="117"/>
        </ext>
      </extLst>
    </bk>
    <bk>
      <extLst>
        <ext uri="{3e2802c4-a4d2-4d8b-9148-e3be6c30e623}">
          <xlrd:rvb i="118"/>
        </ext>
      </extLst>
    </bk>
    <bk>
      <extLst>
        <ext uri="{3e2802c4-a4d2-4d8b-9148-e3be6c30e623}">
          <xlrd:rvb i="119"/>
        </ext>
      </extLst>
    </bk>
    <bk>
      <extLst>
        <ext uri="{3e2802c4-a4d2-4d8b-9148-e3be6c30e623}">
          <xlrd:rvb i="120"/>
        </ext>
      </extLst>
    </bk>
    <bk>
      <extLst>
        <ext uri="{3e2802c4-a4d2-4d8b-9148-e3be6c30e623}">
          <xlrd:rvb i="121"/>
        </ext>
      </extLst>
    </bk>
    <bk>
      <extLst>
        <ext uri="{3e2802c4-a4d2-4d8b-9148-e3be6c30e623}">
          <xlrd:rvb i="122"/>
        </ext>
      </extLst>
    </bk>
    <bk>
      <extLst>
        <ext uri="{3e2802c4-a4d2-4d8b-9148-e3be6c30e623}">
          <xlrd:rvb i="123"/>
        </ext>
      </extLst>
    </bk>
    <bk>
      <extLst>
        <ext uri="{3e2802c4-a4d2-4d8b-9148-e3be6c30e623}">
          <xlrd:rvb i="124"/>
        </ext>
      </extLst>
    </bk>
    <bk>
      <extLst>
        <ext uri="{3e2802c4-a4d2-4d8b-9148-e3be6c30e623}">
          <xlrd:rvb i="125"/>
        </ext>
      </extLst>
    </bk>
    <bk>
      <extLst>
        <ext uri="{3e2802c4-a4d2-4d8b-9148-e3be6c30e623}">
          <xlrd:rvb i="126"/>
        </ext>
      </extLst>
    </bk>
    <bk>
      <extLst>
        <ext uri="{3e2802c4-a4d2-4d8b-9148-e3be6c30e623}">
          <xlrd:rvb i="127"/>
        </ext>
      </extLst>
    </bk>
    <bk>
      <extLst>
        <ext uri="{3e2802c4-a4d2-4d8b-9148-e3be6c30e623}">
          <xlrd:rvb i="128"/>
        </ext>
      </extLst>
    </bk>
    <bk>
      <extLst>
        <ext uri="{3e2802c4-a4d2-4d8b-9148-e3be6c30e623}">
          <xlrd:rvb i="129"/>
        </ext>
      </extLst>
    </bk>
    <bk>
      <extLst>
        <ext uri="{3e2802c4-a4d2-4d8b-9148-e3be6c30e623}">
          <xlrd:rvb i="130"/>
        </ext>
      </extLst>
    </bk>
    <bk>
      <extLst>
        <ext uri="{3e2802c4-a4d2-4d8b-9148-e3be6c30e623}">
          <xlrd:rvb i="131"/>
        </ext>
      </extLst>
    </bk>
    <bk>
      <extLst>
        <ext uri="{3e2802c4-a4d2-4d8b-9148-e3be6c30e623}">
          <xlrd:rvb i="132"/>
        </ext>
      </extLst>
    </bk>
    <bk>
      <extLst>
        <ext uri="{3e2802c4-a4d2-4d8b-9148-e3be6c30e623}">
          <xlrd:rvb i="133"/>
        </ext>
      </extLst>
    </bk>
    <bk>
      <extLst>
        <ext uri="{3e2802c4-a4d2-4d8b-9148-e3be6c30e623}">
          <xlrd:rvb i="134"/>
        </ext>
      </extLst>
    </bk>
    <bk>
      <extLst>
        <ext uri="{3e2802c4-a4d2-4d8b-9148-e3be6c30e623}">
          <xlrd:rvb i="135"/>
        </ext>
      </extLst>
    </bk>
    <bk>
      <extLst>
        <ext uri="{3e2802c4-a4d2-4d8b-9148-e3be6c30e623}">
          <xlrd:rvb i="136"/>
        </ext>
      </extLst>
    </bk>
    <bk>
      <extLst>
        <ext uri="{3e2802c4-a4d2-4d8b-9148-e3be6c30e623}">
          <xlrd:rvb i="137"/>
        </ext>
      </extLst>
    </bk>
    <bk>
      <extLst>
        <ext uri="{3e2802c4-a4d2-4d8b-9148-e3be6c30e623}">
          <xlrd:rvb i="138"/>
        </ext>
      </extLst>
    </bk>
    <bk>
      <extLst>
        <ext uri="{3e2802c4-a4d2-4d8b-9148-e3be6c30e623}">
          <xlrd:rvb i="139"/>
        </ext>
      </extLst>
    </bk>
    <bk>
      <extLst>
        <ext uri="{3e2802c4-a4d2-4d8b-9148-e3be6c30e623}">
          <xlrd:rvb i="140"/>
        </ext>
      </extLst>
    </bk>
    <bk>
      <extLst>
        <ext uri="{3e2802c4-a4d2-4d8b-9148-e3be6c30e623}">
          <xlrd:rvb i="141"/>
        </ext>
      </extLst>
    </bk>
    <bk>
      <extLst>
        <ext uri="{3e2802c4-a4d2-4d8b-9148-e3be6c30e623}">
          <xlrd:rvb i="142"/>
        </ext>
      </extLst>
    </bk>
    <bk>
      <extLst>
        <ext uri="{3e2802c4-a4d2-4d8b-9148-e3be6c30e623}">
          <xlrd:rvb i="143"/>
        </ext>
      </extLst>
    </bk>
    <bk>
      <extLst>
        <ext uri="{3e2802c4-a4d2-4d8b-9148-e3be6c30e623}">
          <xlrd:rvb i="144"/>
        </ext>
      </extLst>
    </bk>
    <bk>
      <extLst>
        <ext uri="{3e2802c4-a4d2-4d8b-9148-e3be6c30e623}">
          <xlrd:rvb i="145"/>
        </ext>
      </extLst>
    </bk>
    <bk>
      <extLst>
        <ext uri="{3e2802c4-a4d2-4d8b-9148-e3be6c30e623}">
          <xlrd:rvb i="146"/>
        </ext>
      </extLst>
    </bk>
    <bk>
      <extLst>
        <ext uri="{3e2802c4-a4d2-4d8b-9148-e3be6c30e623}">
          <xlrd:rvb i="147"/>
        </ext>
      </extLst>
    </bk>
    <bk>
      <extLst>
        <ext uri="{3e2802c4-a4d2-4d8b-9148-e3be6c30e623}">
          <xlrd:rvb i="148"/>
        </ext>
      </extLst>
    </bk>
    <bk>
      <extLst>
        <ext uri="{3e2802c4-a4d2-4d8b-9148-e3be6c30e623}">
          <xlrd:rvb i="149"/>
        </ext>
      </extLst>
    </bk>
    <bk>
      <extLst>
        <ext uri="{3e2802c4-a4d2-4d8b-9148-e3be6c30e623}">
          <xlrd:rvb i="150"/>
        </ext>
      </extLst>
    </bk>
    <bk>
      <extLst>
        <ext uri="{3e2802c4-a4d2-4d8b-9148-e3be6c30e623}">
          <xlrd:rvb i="151"/>
        </ext>
      </extLst>
    </bk>
    <bk>
      <extLst>
        <ext uri="{3e2802c4-a4d2-4d8b-9148-e3be6c30e623}">
          <xlrd:rvb i="152"/>
        </ext>
      </extLst>
    </bk>
    <bk>
      <extLst>
        <ext uri="{3e2802c4-a4d2-4d8b-9148-e3be6c30e623}">
          <xlrd:rvb i="153"/>
        </ext>
      </extLst>
    </bk>
    <bk>
      <extLst>
        <ext uri="{3e2802c4-a4d2-4d8b-9148-e3be6c30e623}">
          <xlrd:rvb i="154"/>
        </ext>
      </extLst>
    </bk>
    <bk>
      <extLst>
        <ext uri="{3e2802c4-a4d2-4d8b-9148-e3be6c30e623}">
          <xlrd:rvb i="155"/>
        </ext>
      </extLst>
    </bk>
    <bk>
      <extLst>
        <ext uri="{3e2802c4-a4d2-4d8b-9148-e3be6c30e623}">
          <xlrd:rvb i="156"/>
        </ext>
      </extLst>
    </bk>
    <bk>
      <extLst>
        <ext uri="{3e2802c4-a4d2-4d8b-9148-e3be6c30e623}">
          <xlrd:rvb i="157"/>
        </ext>
      </extLst>
    </bk>
    <bk>
      <extLst>
        <ext uri="{3e2802c4-a4d2-4d8b-9148-e3be6c30e623}">
          <xlrd:rvb i="158"/>
        </ext>
      </extLst>
    </bk>
    <bk>
      <extLst>
        <ext uri="{3e2802c4-a4d2-4d8b-9148-e3be6c30e623}">
          <xlrd:rvb i="159"/>
        </ext>
      </extLst>
    </bk>
    <bk>
      <extLst>
        <ext uri="{3e2802c4-a4d2-4d8b-9148-e3be6c30e623}">
          <xlrd:rvb i="160"/>
        </ext>
      </extLst>
    </bk>
    <bk>
      <extLst>
        <ext uri="{3e2802c4-a4d2-4d8b-9148-e3be6c30e623}">
          <xlrd:rvb i="161"/>
        </ext>
      </extLst>
    </bk>
    <bk>
      <extLst>
        <ext uri="{3e2802c4-a4d2-4d8b-9148-e3be6c30e623}">
          <xlrd:rvb i="162"/>
        </ext>
      </extLst>
    </bk>
    <bk>
      <extLst>
        <ext uri="{3e2802c4-a4d2-4d8b-9148-e3be6c30e623}">
          <xlrd:rvb i="163"/>
        </ext>
      </extLst>
    </bk>
    <bk>
      <extLst>
        <ext uri="{3e2802c4-a4d2-4d8b-9148-e3be6c30e623}">
          <xlrd:rvb i="164"/>
        </ext>
      </extLst>
    </bk>
    <bk>
      <extLst>
        <ext uri="{3e2802c4-a4d2-4d8b-9148-e3be6c30e623}">
          <xlrd:rvb i="165"/>
        </ext>
      </extLst>
    </bk>
    <bk>
      <extLst>
        <ext uri="{3e2802c4-a4d2-4d8b-9148-e3be6c30e623}">
          <xlrd:rvb i="166"/>
        </ext>
      </extLst>
    </bk>
    <bk>
      <extLst>
        <ext uri="{3e2802c4-a4d2-4d8b-9148-e3be6c30e623}">
          <xlrd:rvb i="167"/>
        </ext>
      </extLst>
    </bk>
    <bk>
      <extLst>
        <ext uri="{3e2802c4-a4d2-4d8b-9148-e3be6c30e623}">
          <xlrd:rvb i="168"/>
        </ext>
      </extLst>
    </bk>
    <bk>
      <extLst>
        <ext uri="{3e2802c4-a4d2-4d8b-9148-e3be6c30e623}">
          <xlrd:rvb i="169"/>
        </ext>
      </extLst>
    </bk>
    <bk>
      <extLst>
        <ext uri="{3e2802c4-a4d2-4d8b-9148-e3be6c30e623}">
          <xlrd:rvb i="170"/>
        </ext>
      </extLst>
    </bk>
    <bk>
      <extLst>
        <ext uri="{3e2802c4-a4d2-4d8b-9148-e3be6c30e623}">
          <xlrd:rvb i="171"/>
        </ext>
      </extLst>
    </bk>
    <bk>
      <extLst>
        <ext uri="{3e2802c4-a4d2-4d8b-9148-e3be6c30e623}">
          <xlrd:rvb i="172"/>
        </ext>
      </extLst>
    </bk>
    <bk>
      <extLst>
        <ext uri="{3e2802c4-a4d2-4d8b-9148-e3be6c30e623}">
          <xlrd:rvb i="173"/>
        </ext>
      </extLst>
    </bk>
    <bk>
      <extLst>
        <ext uri="{3e2802c4-a4d2-4d8b-9148-e3be6c30e623}">
          <xlrd:rvb i="174"/>
        </ext>
      </extLst>
    </bk>
    <bk>
      <extLst>
        <ext uri="{3e2802c4-a4d2-4d8b-9148-e3be6c30e623}">
          <xlrd:rvb i="175"/>
        </ext>
      </extLst>
    </bk>
    <bk>
      <extLst>
        <ext uri="{3e2802c4-a4d2-4d8b-9148-e3be6c30e623}">
          <xlrd:rvb i="176"/>
        </ext>
      </extLst>
    </bk>
    <bk>
      <extLst>
        <ext uri="{3e2802c4-a4d2-4d8b-9148-e3be6c30e623}">
          <xlrd:rvb i="177"/>
        </ext>
      </extLst>
    </bk>
    <bk>
      <extLst>
        <ext uri="{3e2802c4-a4d2-4d8b-9148-e3be6c30e623}">
          <xlrd:rvb i="178"/>
        </ext>
      </extLst>
    </bk>
    <bk>
      <extLst>
        <ext uri="{3e2802c4-a4d2-4d8b-9148-e3be6c30e623}">
          <xlrd:rvb i="179"/>
        </ext>
      </extLst>
    </bk>
    <bk>
      <extLst>
        <ext uri="{3e2802c4-a4d2-4d8b-9148-e3be6c30e623}">
          <xlrd:rvb i="180"/>
        </ext>
      </extLst>
    </bk>
    <bk>
      <extLst>
        <ext uri="{3e2802c4-a4d2-4d8b-9148-e3be6c30e623}">
          <xlrd:rvb i="181"/>
        </ext>
      </extLst>
    </bk>
    <bk>
      <extLst>
        <ext uri="{3e2802c4-a4d2-4d8b-9148-e3be6c30e623}">
          <xlrd:rvb i="182"/>
        </ext>
      </extLst>
    </bk>
    <bk>
      <extLst>
        <ext uri="{3e2802c4-a4d2-4d8b-9148-e3be6c30e623}">
          <xlrd:rvb i="183"/>
        </ext>
      </extLst>
    </bk>
    <bk>
      <extLst>
        <ext uri="{3e2802c4-a4d2-4d8b-9148-e3be6c30e623}">
          <xlrd:rvb i="184"/>
        </ext>
      </extLst>
    </bk>
    <bk>
      <extLst>
        <ext uri="{3e2802c4-a4d2-4d8b-9148-e3be6c30e623}">
          <xlrd:rvb i="185"/>
        </ext>
      </extLst>
    </bk>
    <bk>
      <extLst>
        <ext uri="{3e2802c4-a4d2-4d8b-9148-e3be6c30e623}">
          <xlrd:rvb i="186"/>
        </ext>
      </extLst>
    </bk>
    <bk>
      <extLst>
        <ext uri="{3e2802c4-a4d2-4d8b-9148-e3be6c30e623}">
          <xlrd:rvb i="187"/>
        </ext>
      </extLst>
    </bk>
    <bk>
      <extLst>
        <ext uri="{3e2802c4-a4d2-4d8b-9148-e3be6c30e623}">
          <xlrd:rvb i="188"/>
        </ext>
      </extLst>
    </bk>
    <bk>
      <extLst>
        <ext uri="{3e2802c4-a4d2-4d8b-9148-e3be6c30e623}">
          <xlrd:rvb i="189"/>
        </ext>
      </extLst>
    </bk>
    <bk>
      <extLst>
        <ext uri="{3e2802c4-a4d2-4d8b-9148-e3be6c30e623}">
          <xlrd:rvb i="190"/>
        </ext>
      </extLst>
    </bk>
    <bk>
      <extLst>
        <ext uri="{3e2802c4-a4d2-4d8b-9148-e3be6c30e623}">
          <xlrd:rvb i="191"/>
        </ext>
      </extLst>
    </bk>
    <bk>
      <extLst>
        <ext uri="{3e2802c4-a4d2-4d8b-9148-e3be6c30e623}">
          <xlrd:rvb i="192"/>
        </ext>
      </extLst>
    </bk>
    <bk>
      <extLst>
        <ext uri="{3e2802c4-a4d2-4d8b-9148-e3be6c30e623}">
          <xlrd:rvb i="193"/>
        </ext>
      </extLst>
    </bk>
    <bk>
      <extLst>
        <ext uri="{3e2802c4-a4d2-4d8b-9148-e3be6c30e623}">
          <xlrd:rvb i="194"/>
        </ext>
      </extLst>
    </bk>
    <bk>
      <extLst>
        <ext uri="{3e2802c4-a4d2-4d8b-9148-e3be6c30e623}">
          <xlrd:rvb i="195"/>
        </ext>
      </extLst>
    </bk>
    <bk>
      <extLst>
        <ext uri="{3e2802c4-a4d2-4d8b-9148-e3be6c30e623}">
          <xlrd:rvb i="196"/>
        </ext>
      </extLst>
    </bk>
    <bk>
      <extLst>
        <ext uri="{3e2802c4-a4d2-4d8b-9148-e3be6c30e623}">
          <xlrd:rvb i="197"/>
        </ext>
      </extLst>
    </bk>
    <bk>
      <extLst>
        <ext uri="{3e2802c4-a4d2-4d8b-9148-e3be6c30e623}">
          <xlrd:rvb i="198"/>
        </ext>
      </extLst>
    </bk>
    <bk>
      <extLst>
        <ext uri="{3e2802c4-a4d2-4d8b-9148-e3be6c30e623}">
          <xlrd:rvb i="199"/>
        </ext>
      </extLst>
    </bk>
    <bk>
      <extLst>
        <ext uri="{3e2802c4-a4d2-4d8b-9148-e3be6c30e623}">
          <xlrd:rvb i="200"/>
        </ext>
      </extLst>
    </bk>
    <bk>
      <extLst>
        <ext uri="{3e2802c4-a4d2-4d8b-9148-e3be6c30e623}">
          <xlrd:rvb i="201"/>
        </ext>
      </extLst>
    </bk>
    <bk>
      <extLst>
        <ext uri="{3e2802c4-a4d2-4d8b-9148-e3be6c30e623}">
          <xlrd:rvb i="202"/>
        </ext>
      </extLst>
    </bk>
    <bk>
      <extLst>
        <ext uri="{3e2802c4-a4d2-4d8b-9148-e3be6c30e623}">
          <xlrd:rvb i="203"/>
        </ext>
      </extLst>
    </bk>
    <bk>
      <extLst>
        <ext uri="{3e2802c4-a4d2-4d8b-9148-e3be6c30e623}">
          <xlrd:rvb i="204"/>
        </ext>
      </extLst>
    </bk>
    <bk>
      <extLst>
        <ext uri="{3e2802c4-a4d2-4d8b-9148-e3be6c30e623}">
          <xlrd:rvb i="205"/>
        </ext>
      </extLst>
    </bk>
    <bk>
      <extLst>
        <ext uri="{3e2802c4-a4d2-4d8b-9148-e3be6c30e623}">
          <xlrd:rvb i="206"/>
        </ext>
      </extLst>
    </bk>
    <bk>
      <extLst>
        <ext uri="{3e2802c4-a4d2-4d8b-9148-e3be6c30e623}">
          <xlrd:rvb i="207"/>
        </ext>
      </extLst>
    </bk>
    <bk>
      <extLst>
        <ext uri="{3e2802c4-a4d2-4d8b-9148-e3be6c30e623}">
          <xlrd:rvb i="208"/>
        </ext>
      </extLst>
    </bk>
    <bk>
      <extLst>
        <ext uri="{3e2802c4-a4d2-4d8b-9148-e3be6c30e623}">
          <xlrd:rvb i="209"/>
        </ext>
      </extLst>
    </bk>
    <bk>
      <extLst>
        <ext uri="{3e2802c4-a4d2-4d8b-9148-e3be6c30e623}">
          <xlrd:rvb i="210"/>
        </ext>
      </extLst>
    </bk>
    <bk>
      <extLst>
        <ext uri="{3e2802c4-a4d2-4d8b-9148-e3be6c30e623}">
          <xlrd:rvb i="211"/>
        </ext>
      </extLst>
    </bk>
    <bk>
      <extLst>
        <ext uri="{3e2802c4-a4d2-4d8b-9148-e3be6c30e623}">
          <xlrd:rvb i="212"/>
        </ext>
      </extLst>
    </bk>
    <bk>
      <extLst>
        <ext uri="{3e2802c4-a4d2-4d8b-9148-e3be6c30e623}">
          <xlrd:rvb i="213"/>
        </ext>
      </extLst>
    </bk>
    <bk>
      <extLst>
        <ext uri="{3e2802c4-a4d2-4d8b-9148-e3be6c30e623}">
          <xlrd:rvb i="214"/>
        </ext>
      </extLst>
    </bk>
    <bk>
      <extLst>
        <ext uri="{3e2802c4-a4d2-4d8b-9148-e3be6c30e623}">
          <xlrd:rvb i="215"/>
        </ext>
      </extLst>
    </bk>
    <bk>
      <extLst>
        <ext uri="{3e2802c4-a4d2-4d8b-9148-e3be6c30e623}">
          <xlrd:rvb i="216"/>
        </ext>
      </extLst>
    </bk>
    <bk>
      <extLst>
        <ext uri="{3e2802c4-a4d2-4d8b-9148-e3be6c30e623}">
          <xlrd:rvb i="217"/>
        </ext>
      </extLst>
    </bk>
    <bk>
      <extLst>
        <ext uri="{3e2802c4-a4d2-4d8b-9148-e3be6c30e623}">
          <xlrd:rvb i="218"/>
        </ext>
      </extLst>
    </bk>
    <bk>
      <extLst>
        <ext uri="{3e2802c4-a4d2-4d8b-9148-e3be6c30e623}">
          <xlrd:rvb i="219"/>
        </ext>
      </extLst>
    </bk>
    <bk>
      <extLst>
        <ext uri="{3e2802c4-a4d2-4d8b-9148-e3be6c30e623}">
          <xlrd:rvb i="220"/>
        </ext>
      </extLst>
    </bk>
    <bk>
      <extLst>
        <ext uri="{3e2802c4-a4d2-4d8b-9148-e3be6c30e623}">
          <xlrd:rvb i="221"/>
        </ext>
      </extLst>
    </bk>
    <bk>
      <extLst>
        <ext uri="{3e2802c4-a4d2-4d8b-9148-e3be6c30e623}">
          <xlrd:rvb i="222"/>
        </ext>
      </extLst>
    </bk>
    <bk>
      <extLst>
        <ext uri="{3e2802c4-a4d2-4d8b-9148-e3be6c30e623}">
          <xlrd:rvb i="223"/>
        </ext>
      </extLst>
    </bk>
    <bk>
      <extLst>
        <ext uri="{3e2802c4-a4d2-4d8b-9148-e3be6c30e623}">
          <xlrd:rvb i="224"/>
        </ext>
      </extLst>
    </bk>
    <bk>
      <extLst>
        <ext uri="{3e2802c4-a4d2-4d8b-9148-e3be6c30e623}">
          <xlrd:rvb i="225"/>
        </ext>
      </extLst>
    </bk>
    <bk>
      <extLst>
        <ext uri="{3e2802c4-a4d2-4d8b-9148-e3be6c30e623}">
          <xlrd:rvb i="226"/>
        </ext>
      </extLst>
    </bk>
    <bk>
      <extLst>
        <ext uri="{3e2802c4-a4d2-4d8b-9148-e3be6c30e623}">
          <xlrd:rvb i="227"/>
        </ext>
      </extLst>
    </bk>
    <bk>
      <extLst>
        <ext uri="{3e2802c4-a4d2-4d8b-9148-e3be6c30e623}">
          <xlrd:rvb i="228"/>
        </ext>
      </extLst>
    </bk>
    <bk>
      <extLst>
        <ext uri="{3e2802c4-a4d2-4d8b-9148-e3be6c30e623}">
          <xlrd:rvb i="229"/>
        </ext>
      </extLst>
    </bk>
    <bk>
      <extLst>
        <ext uri="{3e2802c4-a4d2-4d8b-9148-e3be6c30e623}">
          <xlrd:rvb i="230"/>
        </ext>
      </extLst>
    </bk>
    <bk>
      <extLst>
        <ext uri="{3e2802c4-a4d2-4d8b-9148-e3be6c30e623}">
          <xlrd:rvb i="231"/>
        </ext>
      </extLst>
    </bk>
    <bk>
      <extLst>
        <ext uri="{3e2802c4-a4d2-4d8b-9148-e3be6c30e623}">
          <xlrd:rvb i="232"/>
        </ext>
      </extLst>
    </bk>
    <bk>
      <extLst>
        <ext uri="{3e2802c4-a4d2-4d8b-9148-e3be6c30e623}">
          <xlrd:rvb i="233"/>
        </ext>
      </extLst>
    </bk>
    <bk>
      <extLst>
        <ext uri="{3e2802c4-a4d2-4d8b-9148-e3be6c30e623}">
          <xlrd:rvb i="234"/>
        </ext>
      </extLst>
    </bk>
    <bk>
      <extLst>
        <ext uri="{3e2802c4-a4d2-4d8b-9148-e3be6c30e623}">
          <xlrd:rvb i="235"/>
        </ext>
      </extLst>
    </bk>
    <bk>
      <extLst>
        <ext uri="{3e2802c4-a4d2-4d8b-9148-e3be6c30e623}">
          <xlrd:rvb i="236"/>
        </ext>
      </extLst>
    </bk>
    <bk>
      <extLst>
        <ext uri="{3e2802c4-a4d2-4d8b-9148-e3be6c30e623}">
          <xlrd:rvb i="237"/>
        </ext>
      </extLst>
    </bk>
    <bk>
      <extLst>
        <ext uri="{3e2802c4-a4d2-4d8b-9148-e3be6c30e623}">
          <xlrd:rvb i="238"/>
        </ext>
      </extLst>
    </bk>
    <bk>
      <extLst>
        <ext uri="{3e2802c4-a4d2-4d8b-9148-e3be6c30e623}">
          <xlrd:rvb i="239"/>
        </ext>
      </extLst>
    </bk>
    <bk>
      <extLst>
        <ext uri="{3e2802c4-a4d2-4d8b-9148-e3be6c30e623}">
          <xlrd:rvb i="240"/>
        </ext>
      </extLst>
    </bk>
    <bk>
      <extLst>
        <ext uri="{3e2802c4-a4d2-4d8b-9148-e3be6c30e623}">
          <xlrd:rvb i="241"/>
        </ext>
      </extLst>
    </bk>
    <bk>
      <extLst>
        <ext uri="{3e2802c4-a4d2-4d8b-9148-e3be6c30e623}">
          <xlrd:rvb i="242"/>
        </ext>
      </extLst>
    </bk>
    <bk>
      <extLst>
        <ext uri="{3e2802c4-a4d2-4d8b-9148-e3be6c30e623}">
          <xlrd:rvb i="243"/>
        </ext>
      </extLst>
    </bk>
    <bk>
      <extLst>
        <ext uri="{3e2802c4-a4d2-4d8b-9148-e3be6c30e623}">
          <xlrd:rvb i="244"/>
        </ext>
      </extLst>
    </bk>
    <bk>
      <extLst>
        <ext uri="{3e2802c4-a4d2-4d8b-9148-e3be6c30e623}">
          <xlrd:rvb i="245"/>
        </ext>
      </extLst>
    </bk>
    <bk>
      <extLst>
        <ext uri="{3e2802c4-a4d2-4d8b-9148-e3be6c30e623}">
          <xlrd:rvb i="246"/>
        </ext>
      </extLst>
    </bk>
    <bk>
      <extLst>
        <ext uri="{3e2802c4-a4d2-4d8b-9148-e3be6c30e623}">
          <xlrd:rvb i="247"/>
        </ext>
      </extLst>
    </bk>
    <bk>
      <extLst>
        <ext uri="{3e2802c4-a4d2-4d8b-9148-e3be6c30e623}">
          <xlrd:rvb i="248"/>
        </ext>
      </extLst>
    </bk>
    <bk>
      <extLst>
        <ext uri="{3e2802c4-a4d2-4d8b-9148-e3be6c30e623}">
          <xlrd:rvb i="249"/>
        </ext>
      </extLst>
    </bk>
    <bk>
      <extLst>
        <ext uri="{3e2802c4-a4d2-4d8b-9148-e3be6c30e623}">
          <xlrd:rvb i="250"/>
        </ext>
      </extLst>
    </bk>
    <bk>
      <extLst>
        <ext uri="{3e2802c4-a4d2-4d8b-9148-e3be6c30e623}">
          <xlrd:rvb i="251"/>
        </ext>
      </extLst>
    </bk>
    <bk>
      <extLst>
        <ext uri="{3e2802c4-a4d2-4d8b-9148-e3be6c30e623}">
          <xlrd:rvb i="252"/>
        </ext>
      </extLst>
    </bk>
    <bk>
      <extLst>
        <ext uri="{3e2802c4-a4d2-4d8b-9148-e3be6c30e623}">
          <xlrd:rvb i="253"/>
        </ext>
      </extLst>
    </bk>
    <bk>
      <extLst>
        <ext uri="{3e2802c4-a4d2-4d8b-9148-e3be6c30e623}">
          <xlrd:rvb i="254"/>
        </ext>
      </extLst>
    </bk>
    <bk>
      <extLst>
        <ext uri="{3e2802c4-a4d2-4d8b-9148-e3be6c30e623}">
          <xlrd:rvb i="255"/>
        </ext>
      </extLst>
    </bk>
    <bk>
      <extLst>
        <ext uri="{3e2802c4-a4d2-4d8b-9148-e3be6c30e623}">
          <xlrd:rvb i="256"/>
        </ext>
      </extLst>
    </bk>
    <bk>
      <extLst>
        <ext uri="{3e2802c4-a4d2-4d8b-9148-e3be6c30e623}">
          <xlrd:rvb i="257"/>
        </ext>
      </extLst>
    </bk>
    <bk>
      <extLst>
        <ext uri="{3e2802c4-a4d2-4d8b-9148-e3be6c30e623}">
          <xlrd:rvb i="258"/>
        </ext>
      </extLst>
    </bk>
    <bk>
      <extLst>
        <ext uri="{3e2802c4-a4d2-4d8b-9148-e3be6c30e623}">
          <xlrd:rvb i="259"/>
        </ext>
      </extLst>
    </bk>
    <bk>
      <extLst>
        <ext uri="{3e2802c4-a4d2-4d8b-9148-e3be6c30e623}">
          <xlrd:rvb i="260"/>
        </ext>
      </extLst>
    </bk>
    <bk>
      <extLst>
        <ext uri="{3e2802c4-a4d2-4d8b-9148-e3be6c30e623}">
          <xlrd:rvb i="261"/>
        </ext>
      </extLst>
    </bk>
    <bk>
      <extLst>
        <ext uri="{3e2802c4-a4d2-4d8b-9148-e3be6c30e623}">
          <xlrd:rvb i="262"/>
        </ext>
      </extLst>
    </bk>
    <bk>
      <extLst>
        <ext uri="{3e2802c4-a4d2-4d8b-9148-e3be6c30e623}">
          <xlrd:rvb i="263"/>
        </ext>
      </extLst>
    </bk>
    <bk>
      <extLst>
        <ext uri="{3e2802c4-a4d2-4d8b-9148-e3be6c30e623}">
          <xlrd:rvb i="264"/>
        </ext>
      </extLst>
    </bk>
    <bk>
      <extLst>
        <ext uri="{3e2802c4-a4d2-4d8b-9148-e3be6c30e623}">
          <xlrd:rvb i="265"/>
        </ext>
      </extLst>
    </bk>
    <bk>
      <extLst>
        <ext uri="{3e2802c4-a4d2-4d8b-9148-e3be6c30e623}">
          <xlrd:rvb i="266"/>
        </ext>
      </extLst>
    </bk>
    <bk>
      <extLst>
        <ext uri="{3e2802c4-a4d2-4d8b-9148-e3be6c30e623}">
          <xlrd:rvb i="267"/>
        </ext>
      </extLst>
    </bk>
    <bk>
      <extLst>
        <ext uri="{3e2802c4-a4d2-4d8b-9148-e3be6c30e623}">
          <xlrd:rvb i="268"/>
        </ext>
      </extLst>
    </bk>
    <bk>
      <extLst>
        <ext uri="{3e2802c4-a4d2-4d8b-9148-e3be6c30e623}">
          <xlrd:rvb i="269"/>
        </ext>
      </extLst>
    </bk>
    <bk>
      <extLst>
        <ext uri="{3e2802c4-a4d2-4d8b-9148-e3be6c30e623}">
          <xlrd:rvb i="270"/>
        </ext>
      </extLst>
    </bk>
    <bk>
      <extLst>
        <ext uri="{3e2802c4-a4d2-4d8b-9148-e3be6c30e623}">
          <xlrd:rvb i="271"/>
        </ext>
      </extLst>
    </bk>
    <bk>
      <extLst>
        <ext uri="{3e2802c4-a4d2-4d8b-9148-e3be6c30e623}">
          <xlrd:rvb i="272"/>
        </ext>
      </extLst>
    </bk>
    <bk>
      <extLst>
        <ext uri="{3e2802c4-a4d2-4d8b-9148-e3be6c30e623}">
          <xlrd:rvb i="273"/>
        </ext>
      </extLst>
    </bk>
    <bk>
      <extLst>
        <ext uri="{3e2802c4-a4d2-4d8b-9148-e3be6c30e623}">
          <xlrd:rvb i="274"/>
        </ext>
      </extLst>
    </bk>
    <bk>
      <extLst>
        <ext uri="{3e2802c4-a4d2-4d8b-9148-e3be6c30e623}">
          <xlrd:rvb i="275"/>
        </ext>
      </extLst>
    </bk>
    <bk>
      <extLst>
        <ext uri="{3e2802c4-a4d2-4d8b-9148-e3be6c30e623}">
          <xlrd:rvb i="276"/>
        </ext>
      </extLst>
    </bk>
    <bk>
      <extLst>
        <ext uri="{3e2802c4-a4d2-4d8b-9148-e3be6c30e623}">
          <xlrd:rvb i="277"/>
        </ext>
      </extLst>
    </bk>
    <bk>
      <extLst>
        <ext uri="{3e2802c4-a4d2-4d8b-9148-e3be6c30e623}">
          <xlrd:rvb i="278"/>
        </ext>
      </extLst>
    </bk>
    <bk>
      <extLst>
        <ext uri="{3e2802c4-a4d2-4d8b-9148-e3be6c30e623}">
          <xlrd:rvb i="279"/>
        </ext>
      </extLst>
    </bk>
    <bk>
      <extLst>
        <ext uri="{3e2802c4-a4d2-4d8b-9148-e3be6c30e623}">
          <xlrd:rvb i="280"/>
        </ext>
      </extLst>
    </bk>
    <bk>
      <extLst>
        <ext uri="{3e2802c4-a4d2-4d8b-9148-e3be6c30e623}">
          <xlrd:rvb i="281"/>
        </ext>
      </extLst>
    </bk>
    <bk>
      <extLst>
        <ext uri="{3e2802c4-a4d2-4d8b-9148-e3be6c30e623}">
          <xlrd:rvb i="282"/>
        </ext>
      </extLst>
    </bk>
    <bk>
      <extLst>
        <ext uri="{3e2802c4-a4d2-4d8b-9148-e3be6c30e623}">
          <xlrd:rvb i="283"/>
        </ext>
      </extLst>
    </bk>
    <bk>
      <extLst>
        <ext uri="{3e2802c4-a4d2-4d8b-9148-e3be6c30e623}">
          <xlrd:rvb i="284"/>
        </ext>
      </extLst>
    </bk>
    <bk>
      <extLst>
        <ext uri="{3e2802c4-a4d2-4d8b-9148-e3be6c30e623}">
          <xlrd:rvb i="285"/>
        </ext>
      </extLst>
    </bk>
    <bk>
      <extLst>
        <ext uri="{3e2802c4-a4d2-4d8b-9148-e3be6c30e623}">
          <xlrd:rvb i="286"/>
        </ext>
      </extLst>
    </bk>
    <bk>
      <extLst>
        <ext uri="{3e2802c4-a4d2-4d8b-9148-e3be6c30e623}">
          <xlrd:rvb i="287"/>
        </ext>
      </extLst>
    </bk>
    <bk>
      <extLst>
        <ext uri="{3e2802c4-a4d2-4d8b-9148-e3be6c30e623}">
          <xlrd:rvb i="288"/>
        </ext>
      </extLst>
    </bk>
    <bk>
      <extLst>
        <ext uri="{3e2802c4-a4d2-4d8b-9148-e3be6c30e623}">
          <xlrd:rvb i="289"/>
        </ext>
      </extLst>
    </bk>
    <bk>
      <extLst>
        <ext uri="{3e2802c4-a4d2-4d8b-9148-e3be6c30e623}">
          <xlrd:rvb i="290"/>
        </ext>
      </extLst>
    </bk>
    <bk>
      <extLst>
        <ext uri="{3e2802c4-a4d2-4d8b-9148-e3be6c30e623}">
          <xlrd:rvb i="291"/>
        </ext>
      </extLst>
    </bk>
    <bk>
      <extLst>
        <ext uri="{3e2802c4-a4d2-4d8b-9148-e3be6c30e623}">
          <xlrd:rvb i="292"/>
        </ext>
      </extLst>
    </bk>
    <bk>
      <extLst>
        <ext uri="{3e2802c4-a4d2-4d8b-9148-e3be6c30e623}">
          <xlrd:rvb i="293"/>
        </ext>
      </extLst>
    </bk>
    <bk>
      <extLst>
        <ext uri="{3e2802c4-a4d2-4d8b-9148-e3be6c30e623}">
          <xlrd:rvb i="294"/>
        </ext>
      </extLst>
    </bk>
    <bk>
      <extLst>
        <ext uri="{3e2802c4-a4d2-4d8b-9148-e3be6c30e623}">
          <xlrd:rvb i="295"/>
        </ext>
      </extLst>
    </bk>
    <bk>
      <extLst>
        <ext uri="{3e2802c4-a4d2-4d8b-9148-e3be6c30e623}">
          <xlrd:rvb i="296"/>
        </ext>
      </extLst>
    </bk>
    <bk>
      <extLst>
        <ext uri="{3e2802c4-a4d2-4d8b-9148-e3be6c30e623}">
          <xlrd:rvb i="297"/>
        </ext>
      </extLst>
    </bk>
    <bk>
      <extLst>
        <ext uri="{3e2802c4-a4d2-4d8b-9148-e3be6c30e623}">
          <xlrd:rvb i="298"/>
        </ext>
      </extLst>
    </bk>
    <bk>
      <extLst>
        <ext uri="{3e2802c4-a4d2-4d8b-9148-e3be6c30e623}">
          <xlrd:rvb i="299"/>
        </ext>
      </extLst>
    </bk>
    <bk>
      <extLst>
        <ext uri="{3e2802c4-a4d2-4d8b-9148-e3be6c30e623}">
          <xlrd:rvb i="300"/>
        </ext>
      </extLst>
    </bk>
    <bk>
      <extLst>
        <ext uri="{3e2802c4-a4d2-4d8b-9148-e3be6c30e623}">
          <xlrd:rvb i="301"/>
        </ext>
      </extLst>
    </bk>
    <bk>
      <extLst>
        <ext uri="{3e2802c4-a4d2-4d8b-9148-e3be6c30e623}">
          <xlrd:rvb i="302"/>
        </ext>
      </extLst>
    </bk>
    <bk>
      <extLst>
        <ext uri="{3e2802c4-a4d2-4d8b-9148-e3be6c30e623}">
          <xlrd:rvb i="303"/>
        </ext>
      </extLst>
    </bk>
    <bk>
      <extLst>
        <ext uri="{3e2802c4-a4d2-4d8b-9148-e3be6c30e623}">
          <xlrd:rvb i="304"/>
        </ext>
      </extLst>
    </bk>
    <bk>
      <extLst>
        <ext uri="{3e2802c4-a4d2-4d8b-9148-e3be6c30e623}">
          <xlrd:rvb i="305"/>
        </ext>
      </extLst>
    </bk>
    <bk>
      <extLst>
        <ext uri="{3e2802c4-a4d2-4d8b-9148-e3be6c30e623}">
          <xlrd:rvb i="306"/>
        </ext>
      </extLst>
    </bk>
  </futureMetadata>
  <valueMetadata count="30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  <bk>
      <rc t="1" v="126"/>
    </bk>
    <bk>
      <rc t="1" v="127"/>
    </bk>
    <bk>
      <rc t="1" v="128"/>
    </bk>
    <bk>
      <rc t="1" v="129"/>
    </bk>
    <bk>
      <rc t="1" v="130"/>
    </bk>
    <bk>
      <rc t="1" v="131"/>
    </bk>
    <bk>
      <rc t="1" v="132"/>
    </bk>
    <bk>
      <rc t="1" v="133"/>
    </bk>
    <bk>
      <rc t="1" v="134"/>
    </bk>
    <bk>
      <rc t="1" v="135"/>
    </bk>
    <bk>
      <rc t="1" v="136"/>
    </bk>
    <bk>
      <rc t="1" v="137"/>
    </bk>
    <bk>
      <rc t="1" v="138"/>
    </bk>
    <bk>
      <rc t="1" v="139"/>
    </bk>
    <bk>
      <rc t="1" v="140"/>
    </bk>
    <bk>
      <rc t="1" v="141"/>
    </bk>
    <bk>
      <rc t="1" v="142"/>
    </bk>
    <bk>
      <rc t="1" v="143"/>
    </bk>
    <bk>
      <rc t="1" v="144"/>
    </bk>
    <bk>
      <rc t="1" v="145"/>
    </bk>
    <bk>
      <rc t="1" v="146"/>
    </bk>
    <bk>
      <rc t="1" v="147"/>
    </bk>
    <bk>
      <rc t="1" v="148"/>
    </bk>
    <bk>
      <rc t="1" v="149"/>
    </bk>
    <bk>
      <rc t="1" v="150"/>
    </bk>
    <bk>
      <rc t="1" v="151"/>
    </bk>
    <bk>
      <rc t="1" v="152"/>
    </bk>
    <bk>
      <rc t="1" v="153"/>
    </bk>
    <bk>
      <rc t="1" v="154"/>
    </bk>
    <bk>
      <rc t="1" v="155"/>
    </bk>
    <bk>
      <rc t="1" v="156"/>
    </bk>
    <bk>
      <rc t="1" v="157"/>
    </bk>
    <bk>
      <rc t="1" v="158"/>
    </bk>
    <bk>
      <rc t="1" v="159"/>
    </bk>
    <bk>
      <rc t="1" v="160"/>
    </bk>
    <bk>
      <rc t="1" v="161"/>
    </bk>
    <bk>
      <rc t="1" v="162"/>
    </bk>
    <bk>
      <rc t="1" v="163"/>
    </bk>
    <bk>
      <rc t="1" v="164"/>
    </bk>
    <bk>
      <rc t="1" v="165"/>
    </bk>
    <bk>
      <rc t="1" v="166"/>
    </bk>
    <bk>
      <rc t="1" v="167"/>
    </bk>
    <bk>
      <rc t="1" v="168"/>
    </bk>
    <bk>
      <rc t="1" v="169"/>
    </bk>
    <bk>
      <rc t="1" v="170"/>
    </bk>
    <bk>
      <rc t="1" v="171"/>
    </bk>
    <bk>
      <rc t="1" v="172"/>
    </bk>
    <bk>
      <rc t="1" v="173"/>
    </bk>
    <bk>
      <rc t="1" v="174"/>
    </bk>
    <bk>
      <rc t="1" v="175"/>
    </bk>
    <bk>
      <rc t="1" v="176"/>
    </bk>
    <bk>
      <rc t="1" v="177"/>
    </bk>
    <bk>
      <rc t="1" v="178"/>
    </bk>
    <bk>
      <rc t="1" v="179"/>
    </bk>
    <bk>
      <rc t="1" v="180"/>
    </bk>
    <bk>
      <rc t="1" v="181"/>
    </bk>
    <bk>
      <rc t="1" v="182"/>
    </bk>
    <bk>
      <rc t="1" v="183"/>
    </bk>
    <bk>
      <rc t="1" v="184"/>
    </bk>
    <bk>
      <rc t="1" v="185"/>
    </bk>
    <bk>
      <rc t="1" v="186"/>
    </bk>
    <bk>
      <rc t="1" v="187"/>
    </bk>
    <bk>
      <rc t="1" v="188"/>
    </bk>
    <bk>
      <rc t="1" v="189"/>
    </bk>
    <bk>
      <rc t="1" v="190"/>
    </bk>
    <bk>
      <rc t="1" v="191"/>
    </bk>
    <bk>
      <rc t="1" v="192"/>
    </bk>
    <bk>
      <rc t="1" v="193"/>
    </bk>
    <bk>
      <rc t="1" v="194"/>
    </bk>
    <bk>
      <rc t="1" v="195"/>
    </bk>
    <bk>
      <rc t="1" v="196"/>
    </bk>
    <bk>
      <rc t="1" v="197"/>
    </bk>
    <bk>
      <rc t="1" v="198"/>
    </bk>
    <bk>
      <rc t="1" v="199"/>
    </bk>
    <bk>
      <rc t="1" v="200"/>
    </bk>
    <bk>
      <rc t="1" v="201"/>
    </bk>
    <bk>
      <rc t="1" v="202"/>
    </bk>
    <bk>
      <rc t="1" v="203"/>
    </bk>
    <bk>
      <rc t="1" v="204"/>
    </bk>
    <bk>
      <rc t="1" v="205"/>
    </bk>
    <bk>
      <rc t="1" v="206"/>
    </bk>
    <bk>
      <rc t="1" v="207"/>
    </bk>
    <bk>
      <rc t="1" v="208"/>
    </bk>
    <bk>
      <rc t="1" v="209"/>
    </bk>
    <bk>
      <rc t="1" v="210"/>
    </bk>
    <bk>
      <rc t="1" v="211"/>
    </bk>
    <bk>
      <rc t="1" v="212"/>
    </bk>
    <bk>
      <rc t="1" v="213"/>
    </bk>
    <bk>
      <rc t="1" v="214"/>
    </bk>
    <bk>
      <rc t="1" v="215"/>
    </bk>
    <bk>
      <rc t="1" v="216"/>
    </bk>
    <bk>
      <rc t="1" v="217"/>
    </bk>
    <bk>
      <rc t="1" v="218"/>
    </bk>
    <bk>
      <rc t="1" v="219"/>
    </bk>
    <bk>
      <rc t="1" v="220"/>
    </bk>
    <bk>
      <rc t="1" v="221"/>
    </bk>
    <bk>
      <rc t="1" v="222"/>
    </bk>
    <bk>
      <rc t="1" v="223"/>
    </bk>
    <bk>
      <rc t="1" v="224"/>
    </bk>
    <bk>
      <rc t="1" v="225"/>
    </bk>
    <bk>
      <rc t="1" v="226"/>
    </bk>
    <bk>
      <rc t="1" v="227"/>
    </bk>
    <bk>
      <rc t="1" v="228"/>
    </bk>
    <bk>
      <rc t="1" v="229"/>
    </bk>
    <bk>
      <rc t="1" v="230"/>
    </bk>
    <bk>
      <rc t="1" v="231"/>
    </bk>
    <bk>
      <rc t="1" v="232"/>
    </bk>
    <bk>
      <rc t="1" v="233"/>
    </bk>
    <bk>
      <rc t="1" v="234"/>
    </bk>
    <bk>
      <rc t="1" v="235"/>
    </bk>
    <bk>
      <rc t="1" v="236"/>
    </bk>
    <bk>
      <rc t="1" v="237"/>
    </bk>
    <bk>
      <rc t="1" v="238"/>
    </bk>
    <bk>
      <rc t="1" v="239"/>
    </bk>
    <bk>
      <rc t="1" v="240"/>
    </bk>
    <bk>
      <rc t="1" v="241"/>
    </bk>
    <bk>
      <rc t="1" v="242"/>
    </bk>
    <bk>
      <rc t="1" v="243"/>
    </bk>
    <bk>
      <rc t="1" v="244"/>
    </bk>
    <bk>
      <rc t="1" v="245"/>
    </bk>
    <bk>
      <rc t="1" v="246"/>
    </bk>
    <bk>
      <rc t="1" v="247"/>
    </bk>
    <bk>
      <rc t="1" v="248"/>
    </bk>
    <bk>
      <rc t="1" v="249"/>
    </bk>
    <bk>
      <rc t="1" v="250"/>
    </bk>
    <bk>
      <rc t="1" v="251"/>
    </bk>
    <bk>
      <rc t="1" v="252"/>
    </bk>
    <bk>
      <rc t="1" v="253"/>
    </bk>
    <bk>
      <rc t="1" v="254"/>
    </bk>
    <bk>
      <rc t="1" v="255"/>
    </bk>
    <bk>
      <rc t="1" v="256"/>
    </bk>
    <bk>
      <rc t="1" v="257"/>
    </bk>
    <bk>
      <rc t="1" v="258"/>
    </bk>
    <bk>
      <rc t="1" v="259"/>
    </bk>
    <bk>
      <rc t="1" v="260"/>
    </bk>
    <bk>
      <rc t="1" v="261"/>
    </bk>
    <bk>
      <rc t="1" v="262"/>
    </bk>
    <bk>
      <rc t="1" v="263"/>
    </bk>
    <bk>
      <rc t="1" v="264"/>
    </bk>
    <bk>
      <rc t="1" v="265"/>
    </bk>
    <bk>
      <rc t="1" v="266"/>
    </bk>
    <bk>
      <rc t="1" v="267"/>
    </bk>
    <bk>
      <rc t="1" v="268"/>
    </bk>
    <bk>
      <rc t="1" v="269"/>
    </bk>
    <bk>
      <rc t="1" v="270"/>
    </bk>
    <bk>
      <rc t="1" v="271"/>
    </bk>
    <bk>
      <rc t="1" v="272"/>
    </bk>
    <bk>
      <rc t="1" v="273"/>
    </bk>
    <bk>
      <rc t="1" v="274"/>
    </bk>
    <bk>
      <rc t="1" v="275"/>
    </bk>
    <bk>
      <rc t="1" v="276"/>
    </bk>
    <bk>
      <rc t="1" v="277"/>
    </bk>
    <bk>
      <rc t="1" v="278"/>
    </bk>
    <bk>
      <rc t="1" v="279"/>
    </bk>
    <bk>
      <rc t="1" v="280"/>
    </bk>
    <bk>
      <rc t="1" v="281"/>
    </bk>
    <bk>
      <rc t="1" v="282"/>
    </bk>
    <bk>
      <rc t="1" v="283"/>
    </bk>
    <bk>
      <rc t="1" v="284"/>
    </bk>
    <bk>
      <rc t="1" v="285"/>
    </bk>
    <bk>
      <rc t="1" v="286"/>
    </bk>
    <bk>
      <rc t="1" v="287"/>
    </bk>
    <bk>
      <rc t="1" v="288"/>
    </bk>
    <bk>
      <rc t="1" v="289"/>
    </bk>
    <bk>
      <rc t="1" v="290"/>
    </bk>
    <bk>
      <rc t="1" v="291"/>
    </bk>
    <bk>
      <rc t="1" v="292"/>
    </bk>
    <bk>
      <rc t="1" v="293"/>
    </bk>
    <bk>
      <rc t="1" v="294"/>
    </bk>
    <bk>
      <rc t="1" v="295"/>
    </bk>
    <bk>
      <rc t="1" v="296"/>
    </bk>
    <bk>
      <rc t="1" v="297"/>
    </bk>
    <bk>
      <rc t="1" v="298"/>
    </bk>
    <bk>
      <rc t="1" v="299"/>
    </bk>
    <bk>
      <rc t="1" v="300"/>
    </bk>
    <bk>
      <rc t="1" v="301"/>
    </bk>
    <bk>
      <rc t="1" v="302"/>
    </bk>
    <bk>
      <rc t="1" v="303"/>
    </bk>
    <bk>
      <rc t="1" v="304"/>
    </bk>
    <bk>
      <rc t="1" v="305"/>
    </bk>
    <bk>
      <rc t="1" v="306"/>
    </bk>
  </valueMetadata>
</metadata>
</file>

<file path=xl/sharedStrings.xml><?xml version="1.0" encoding="utf-8"?>
<sst xmlns="http://schemas.openxmlformats.org/spreadsheetml/2006/main" count="1044" uniqueCount="548">
  <si>
    <t>Info</t>
  </si>
  <si>
    <t>Photo</t>
  </si>
  <si>
    <t>code</t>
  </si>
  <si>
    <t>Description</t>
  </si>
  <si>
    <t>Unités par boite</t>
  </si>
  <si>
    <t>PV (TVAC) /boite</t>
  </si>
  <si>
    <t>PV (HTVA) /boite</t>
  </si>
  <si>
    <t>TVA</t>
  </si>
  <si>
    <t>Quantité à commander (boite)</t>
  </si>
  <si>
    <t>Total HTVA</t>
  </si>
  <si>
    <t>Total TVAC</t>
  </si>
  <si>
    <t>Cat.</t>
  </si>
  <si>
    <t>Pays d'origine</t>
  </si>
  <si>
    <t>CHOCOLAT</t>
  </si>
  <si>
    <t xml:space="preserve">     BARRES</t>
  </si>
  <si>
    <t>Chocolat au lait 50g</t>
  </si>
  <si>
    <t>OFT</t>
  </si>
  <si>
    <t>Côte d'Ivoire, Paraguay</t>
  </si>
  <si>
    <t>Chocolat au noix d'Amazonie 47g</t>
  </si>
  <si>
    <t>Bolivie, Côte d'Ivoire, Paraguay</t>
  </si>
  <si>
    <t>Chocolat fondant 50g</t>
  </si>
  <si>
    <t>Chocolat praliné 47g</t>
  </si>
  <si>
    <t>Costa Rica, Côte d'Ivoire, Ghana, Paraguay</t>
  </si>
  <si>
    <t>Chocolat au lait caramel salé 47g</t>
  </si>
  <si>
    <t>Côte d'Ivoire, Ile Maurice</t>
  </si>
  <si>
    <t>Chocolat au lait maïs grillé 45 g</t>
  </si>
  <si>
    <t>Côte d'Ivoire</t>
  </si>
  <si>
    <t>rupture</t>
  </si>
  <si>
    <t>Chocolat noir crème de café 45g</t>
  </si>
  <si>
    <t>Côte d'Ivoire, île Maurice</t>
  </si>
  <si>
    <t>Chocolat blanc BIO 42g</t>
  </si>
  <si>
    <t>Inde, Madagascar, Pérou, République dominicaine</t>
  </si>
  <si>
    <t>TABLETTES</t>
  </si>
  <si>
    <t>Chocolat au lait 180g</t>
  </si>
  <si>
    <t>Chocolat noir 180g</t>
  </si>
  <si>
    <t>Maurice,Côte d'Ivoire</t>
  </si>
  <si>
    <t>Chocolat au lait caramel salé 180g</t>
  </si>
  <si>
    <t>Chocolat fondant 72% BIO 100g</t>
  </si>
  <si>
    <t>Pérou/Rép. Dom./Inde/Madagascar</t>
  </si>
  <si>
    <t>Chocolat noir aux pépites de café BIO 100g</t>
  </si>
  <si>
    <t>Pérou, République dominicaine, Inde, Madagascar, Ouganda, Bolivie, Honduras, Equateur</t>
  </si>
  <si>
    <t>Madagascar, Pérou, Inde, République dominicaine</t>
  </si>
  <si>
    <t>Chocolat noir aux morceaux d'orange BIO 100g</t>
  </si>
  <si>
    <t>République dominicaine, Pérou</t>
  </si>
  <si>
    <t>Chocolat au lait  BIO 100g</t>
  </si>
  <si>
    <t>Chocolat au lait et noix de coco BIO 100g</t>
  </si>
  <si>
    <t>Madagascar, République dominicaine, Pérou, Inde, Sri Lanka</t>
  </si>
  <si>
    <t>Chocolat au lait amandes et caramel BIO 100g</t>
  </si>
  <si>
    <t>Madagascar, République dominicaine, Pérou, Inde, Ouzbékistan</t>
  </si>
  <si>
    <t>Chocolat au lait caramel salé BIO 100g</t>
  </si>
  <si>
    <t>Madagascar, République dominicaine, Pérou, Inde</t>
  </si>
  <si>
    <t>Chocolat blanc aux amandes et caramel BIO 100g</t>
  </si>
  <si>
    <t xml:space="preserve">Madagascar, Pérou, République dominicaine, Inde, Ouzbékistan </t>
  </si>
  <si>
    <t>Chocolat noir au quinoa soufflé BIO 100g</t>
  </si>
  <si>
    <t>Chocolat noir 85% BIO 100g</t>
  </si>
  <si>
    <t>Madagascar</t>
  </si>
  <si>
    <t>Chocolat noir moringa baobab FA tab. bio 80g</t>
  </si>
  <si>
    <t>FTC</t>
  </si>
  <si>
    <t>Ghana</t>
  </si>
  <si>
    <t>Chocolat noir cannelle vanille FA bio 80g</t>
  </si>
  <si>
    <t>Chocolat noir éclats de cacao FA bio 80g</t>
  </si>
  <si>
    <t>Chocolat noir fleur de sel FA bio 80g</t>
  </si>
  <si>
    <t xml:space="preserve">     PRALINES, NAPOLITAINS ET FRIANDISES</t>
  </si>
  <si>
    <t>Carrés de caramel salés BIO 100g *</t>
  </si>
  <si>
    <t>Pérou, République dominicaine</t>
  </si>
  <si>
    <t>Coeurs en chocolat fourrés BIO 160g</t>
  </si>
  <si>
    <t>Paraguay, Pérou, Madagascar, République dominicaine</t>
  </si>
  <si>
    <t>Truffes au chocolat BIO 100g</t>
  </si>
  <si>
    <t>Truffes paillettes noir intense BIO 100g *</t>
  </si>
  <si>
    <t>Pérou, République Dominicaine</t>
  </si>
  <si>
    <t>Marshmallows chocolatés vegan BIO 100g*</t>
  </si>
  <si>
    <t>Pérou, Rep. Dominicaine</t>
  </si>
  <si>
    <t>Ballotin de pralines BIO 178g</t>
  </si>
  <si>
    <t>Nocciolatini Crips 250g</t>
  </si>
  <si>
    <t>Italie</t>
  </si>
  <si>
    <t>24562</t>
  </si>
  <si>
    <t>République dominicaine, Madagascar</t>
  </si>
  <si>
    <t>24563</t>
  </si>
  <si>
    <t>Choc Bomb BIO 2x30g*</t>
  </si>
  <si>
    <t>Belgique</t>
  </si>
  <si>
    <t>Gouttes de chocolat noir 72% BIO 120g*</t>
  </si>
  <si>
    <t>TOTAL CHOCOLAT</t>
  </si>
  <si>
    <t>SNACKS SUCRÉS</t>
  </si>
  <si>
    <t xml:space="preserve">     BARRES, BISCUITS ET BONBONS</t>
  </si>
  <si>
    <t>Barre mangue-coco BIO 33g</t>
  </si>
  <si>
    <t>République dominicaine, Burkina Faso</t>
  </si>
  <si>
    <t>Barre choco-crispy BIO 33g</t>
  </si>
  <si>
    <t>République dominicaine</t>
  </si>
  <si>
    <t>Barre sésame BIO 20g</t>
  </si>
  <si>
    <t>Nicaragua, Paraguay</t>
  </si>
  <si>
    <t>Barre nougat BIO 30g</t>
  </si>
  <si>
    <t>Paraguay, Bolivie</t>
  </si>
  <si>
    <t>Barre mangue et noix du Brésil BIO 40g</t>
  </si>
  <si>
    <t>Burkina Faso, Nicaragua, Bolivie, Mexique</t>
  </si>
  <si>
    <t>Barre dattes et noix BIO 40g</t>
  </si>
  <si>
    <t>Tunisie, Nicaragua, Pakistan</t>
  </si>
  <si>
    <t>Barre Sésame au chocolat noir BIO 20g</t>
  </si>
  <si>
    <t>Egypte, République dominicaine,  Paraguay, Pérou</t>
  </si>
  <si>
    <t>Speculoos Maya BIO 175g</t>
  </si>
  <si>
    <t>Mexique</t>
  </si>
  <si>
    <t>Speculoos BIO 150g**</t>
  </si>
  <si>
    <t>SC</t>
  </si>
  <si>
    <t>Belgique, Equateur</t>
  </si>
  <si>
    <t>Spéculoos Maya 200x5,5g**</t>
  </si>
  <si>
    <t>Mexique, Guatemala</t>
  </si>
  <si>
    <t>Cookies pur beurre &amp; pépites de chocolat BIO 175g**</t>
  </si>
  <si>
    <t>Burkina Faso, El Salvador, Sénégal, Haïti</t>
  </si>
  <si>
    <t>Cookies au chocolat BIO 130g**</t>
  </si>
  <si>
    <t>Belgique, Haïti, Paraguay</t>
  </si>
  <si>
    <t>Cookies noix de pécan BIO 130g**</t>
  </si>
  <si>
    <t>Belgique, Mexique, Paraguay</t>
  </si>
  <si>
    <t>Cookies aux abricots et aux amandes BIO 130g**</t>
  </si>
  <si>
    <t>Belgique, Paraguay</t>
  </si>
  <si>
    <t>Biscuits épeautre, bergamote et citron BIO 130g**</t>
  </si>
  <si>
    <t>Biscuits épeautre et chocolat BIO 130g**</t>
  </si>
  <si>
    <t>Belgique, Paraguay, Haïti</t>
  </si>
  <si>
    <t>Langues de chat BIO 100g**</t>
  </si>
  <si>
    <t xml:space="preserve">Belgique, Paraguay </t>
  </si>
  <si>
    <t>Langues de chat aux amandes BIO 100g**</t>
  </si>
  <si>
    <t>Belgique, Espagne, Paraguay</t>
  </si>
  <si>
    <t>Langues de chat au chocolat BIO 100g**</t>
  </si>
  <si>
    <t>Langues de chat caramel  et beurre salé BIO 100g**</t>
  </si>
  <si>
    <t>Langues de chat au citron BIO 100g**</t>
  </si>
  <si>
    <t>Gaufres BIO 100g**</t>
  </si>
  <si>
    <t>Galettes au sucre de canne BIO 100g**</t>
  </si>
  <si>
    <t>Pain à la grecque BIO 130g**</t>
  </si>
  <si>
    <t>Rochers coco BIO 150g**</t>
  </si>
  <si>
    <t>Belgique, Paraguay, Indonésie</t>
  </si>
  <si>
    <t>Marquises BIO 100g**</t>
  </si>
  <si>
    <t>Wieners BIO 130g**</t>
  </si>
  <si>
    <t>Moke BIO 100g**</t>
  </si>
  <si>
    <t>Avena BIO 130g**</t>
  </si>
  <si>
    <t>Avena au chocolat BIO 130g**</t>
  </si>
  <si>
    <t>Avena au gingembre confit BIO 130g**</t>
  </si>
  <si>
    <t>Animoos spéculoos BIO 130g**</t>
  </si>
  <si>
    <t>Animoos chocolat BIO 130g**</t>
  </si>
  <si>
    <t>Animoos épeautre BIO 130g**</t>
  </si>
  <si>
    <t>Animoos mix chocolat épeautre nature BIO 150g**</t>
  </si>
  <si>
    <t>Boite d'assortiment de 5 variétés de biscuits 375g**</t>
  </si>
  <si>
    <t>Grains d'expresso enrobés de chocolat BIO 100g</t>
  </si>
  <si>
    <t>Sao Tomé-et-Principe, République dominicaine, Bolivie, Philippines, Paraguay</t>
  </si>
  <si>
    <t>Choco crunchy  BIO 100g</t>
  </si>
  <si>
    <t>Noix enrobées de chocolat BIO 100g</t>
  </si>
  <si>
    <t>Sablés au citron BIO 125g</t>
  </si>
  <si>
    <t>Argentine, Bolivie, Paraguay, Thaïlande</t>
  </si>
  <si>
    <t>Sablés aux noix de coco BIO 125g</t>
  </si>
  <si>
    <t>Ghana, Thaïlande, Sri Lanka, Paraguay</t>
  </si>
  <si>
    <t>Sablés épeautre et cacao BIO 125g</t>
  </si>
  <si>
    <t>République Dominicaine, Thaïlande, Paraguay</t>
  </si>
  <si>
    <t>Biscuits quinoa miel BIO 240g</t>
  </si>
  <si>
    <t>Bolivie, Thaïlande, Amérique latine, Paraguay</t>
  </si>
  <si>
    <t>Biscuits quinoa au chocolat BIO 260g</t>
  </si>
  <si>
    <t>Bolivie, Republique dominicaine, Paraguay, Argentine, Thaïlande</t>
  </si>
  <si>
    <t>25022</t>
  </si>
  <si>
    <t>Barre blé complet cacao - noix de coco BIO 25g x 6</t>
  </si>
  <si>
    <t>Paraguay</t>
  </si>
  <si>
    <t>25023</t>
  </si>
  <si>
    <t>Barre de cacao crème au cacao BIO 25g x 6</t>
  </si>
  <si>
    <t>6%%</t>
  </si>
  <si>
    <t>Pain d'épices BIO 300g</t>
  </si>
  <si>
    <t>Bonbons à la menthe BIO 100g</t>
  </si>
  <si>
    <t>Gommes de fruits oursons BIO 100g</t>
  </si>
  <si>
    <t>Brésil, Paraguay</t>
  </si>
  <si>
    <t>Gommes de fruits acidulées BIO 100g</t>
  </si>
  <si>
    <t>TOTAL SNACKS SUCRÉS</t>
  </si>
  <si>
    <t>PETIT DÉJEUNER</t>
  </si>
  <si>
    <t xml:space="preserve">     PÂTES A TARTINER</t>
  </si>
  <si>
    <t>Pâte choco noisettes 400g</t>
  </si>
  <si>
    <t xml:space="preserve">Costa Rica, Ghana, Republique dominicaine </t>
  </si>
  <si>
    <t>Pâte choco fondant 400g</t>
  </si>
  <si>
    <t>Pâte choco noisettes no palmoil BIO 400g</t>
  </si>
  <si>
    <t>République dominicaine, Paraguay</t>
  </si>
  <si>
    <t>Pâte spéculoos BIO 390g</t>
  </si>
  <si>
    <t>Confiture rhubarbe-fraise BIO 220g</t>
  </si>
  <si>
    <t>Confiture 3 fruits BIO 220g</t>
  </si>
  <si>
    <t>Gelée pomme-sureau BIO 220g</t>
  </si>
  <si>
    <t>Confiture groseille à maquereau BIO 220g</t>
  </si>
  <si>
    <t>Confiture extra de figues au sésame 180g *</t>
  </si>
  <si>
    <t>Liban</t>
  </si>
  <si>
    <t>Confiture délice de pétales de rose  180g *</t>
  </si>
  <si>
    <t xml:space="preserve">     CÉRÉALES DE PETIT DÉJEUNER</t>
  </si>
  <si>
    <t>Muesli croustillant cacao et noix  cajou 375g</t>
  </si>
  <si>
    <t>Amérique Latine, Afrique</t>
  </si>
  <si>
    <t>Muesli aux fruits, chocolat et quinoa 375g</t>
  </si>
  <si>
    <t>Burkina Faso, Costa Rica, Bolivie, Philippines, Turique</t>
  </si>
  <si>
    <t xml:space="preserve">     BOISSONS AU CHOCOLAT</t>
  </si>
  <si>
    <t>Cacao pur non sucré BIO 280g</t>
  </si>
  <si>
    <t>Equateur</t>
  </si>
  <si>
    <t xml:space="preserve"> Lait en poudre automate 750g</t>
  </si>
  <si>
    <t>29298</t>
  </si>
  <si>
    <t>Cacao en poudre automate 1kg</t>
  </si>
  <si>
    <t>Afrique de l'ouest</t>
  </si>
  <si>
    <t>Choco en poudre BIO 375g</t>
  </si>
  <si>
    <t>République dominicaine, Paraguay, Pérou</t>
  </si>
  <si>
    <t>TOTAL PETIT DEJEUNER</t>
  </si>
  <si>
    <t>CAFÉ</t>
  </si>
  <si>
    <t xml:space="preserve">     MOULU</t>
  </si>
  <si>
    <t>Café Ethiopie moulu BIO 250g</t>
  </si>
  <si>
    <t>Ethiopie</t>
  </si>
  <si>
    <t>Café Pérou moulu BIO 250g</t>
  </si>
  <si>
    <t>Pérou</t>
  </si>
  <si>
    <t>Café Congo moulu BIO 250g</t>
  </si>
  <si>
    <t>République démocratique du Congo</t>
  </si>
  <si>
    <t>Café Dessert moulu 250g</t>
  </si>
  <si>
    <t>Nicaragua, Bolivie, Tanzanie</t>
  </si>
  <si>
    <t>Café Moka moulu 250g</t>
  </si>
  <si>
    <t>Burundi, République démocratique du Congo, Tanzanie, Honduras, Nicaragua</t>
  </si>
  <si>
    <t>Café Highland moulu BIO 250g</t>
  </si>
  <si>
    <t>Pérou, Equateur, Bolivie, Ouganda</t>
  </si>
  <si>
    <t>Café Décaféiné moulu BIO 250g</t>
  </si>
  <si>
    <t>Pérou, Tanzanie, Equateur, Bolivie</t>
  </si>
  <si>
    <t>Café Dark roast moulu BIO 250g</t>
  </si>
  <si>
    <t>Ouganda, Pérou, République démocratique du Congo</t>
  </si>
  <si>
    <t>Rép. Dem Congo</t>
  </si>
  <si>
    <t>Café Chorti moulu BIO 250g *</t>
  </si>
  <si>
    <t>Guatemala</t>
  </si>
  <si>
    <t xml:space="preserve">     EN GRAINS</t>
  </si>
  <si>
    <t>Café Ox-femme en grains BIO 250g</t>
  </si>
  <si>
    <t>Café Chorti en grains BIO 250g *</t>
  </si>
  <si>
    <t>Café Highland en grains BIO 250g</t>
  </si>
  <si>
    <t>Café Ethiopie en grains BIO 250g</t>
  </si>
  <si>
    <t>Café Congo en grains BIO 250g</t>
  </si>
  <si>
    <t xml:space="preserve">     GRANDS CONDITIONNEMENTS</t>
  </si>
  <si>
    <t>Café Highland moulu BIO 1kg</t>
  </si>
  <si>
    <t>Ouganda, République démocratique du Congo, Honduras, Pérou</t>
  </si>
  <si>
    <t>22400</t>
  </si>
  <si>
    <t>Café Dessert fine mouture 1kg</t>
  </si>
  <si>
    <t>Café Dessert grosse mouture 1kg</t>
  </si>
  <si>
    <t>22601</t>
  </si>
  <si>
    <t>Café Highland en grains BIO 1kg</t>
  </si>
  <si>
    <t>Ouganda, Tanzanie, Pérou, Bolivie, Honduras</t>
  </si>
  <si>
    <t>22600</t>
  </si>
  <si>
    <t>Café Dessert en grains 1kg</t>
  </si>
  <si>
    <t>Costa Rica, Honduras, Nicaragua, Ouganda, Tanzanie</t>
  </si>
  <si>
    <t>22602</t>
  </si>
  <si>
    <t>Café Espresso en grains 1kg</t>
  </si>
  <si>
    <t>Honduras, Tanzanie, Burundi, Nicaragua</t>
  </si>
  <si>
    <t>22605</t>
  </si>
  <si>
    <t>Café Décaféiné en grains BIO 1kg</t>
  </si>
  <si>
    <t>Ouganda, Honduras, Pérou</t>
  </si>
  <si>
    <t xml:space="preserve">     DOSETTES</t>
  </si>
  <si>
    <t>Café Chorti dosettes BIO 250g *</t>
  </si>
  <si>
    <t>Café Highland dosettes BIO 16 x 7g</t>
  </si>
  <si>
    <t xml:space="preserve">Nicaragua, Pérou, Ethiopie </t>
  </si>
  <si>
    <t>Café Décaféiné dosettes BIO 16 x 7g</t>
  </si>
  <si>
    <t>Ouganda, Pérou</t>
  </si>
  <si>
    <t>Café en sachets 40x70g</t>
  </si>
  <si>
    <t>Tanzanie, Honduras, Nicaragua</t>
  </si>
  <si>
    <t xml:space="preserve">     INSTANTANNÉ</t>
  </si>
  <si>
    <t>Café soluble BIO 100g</t>
  </si>
  <si>
    <t>Tanzanie</t>
  </si>
  <si>
    <t>Café instantané pour automate BIO 500g</t>
  </si>
  <si>
    <t>Tanzanie, Honduras, Mexique</t>
  </si>
  <si>
    <t>TOTAL  CAFÉ</t>
  </si>
  <si>
    <t xml:space="preserve">     EN VRAC</t>
  </si>
  <si>
    <t>Brésil</t>
  </si>
  <si>
    <t>Thé vert Sencha - Zen Chat BIO 100g *</t>
  </si>
  <si>
    <t>Chine</t>
  </si>
  <si>
    <t>Thé vert fruité - Forêt enchanthée BIO 100g *</t>
  </si>
  <si>
    <t>Thé noir - Neiges éternelles BIO 100g *</t>
  </si>
  <si>
    <t>Bangladesh, Tanzanie, Vietnam, Inde</t>
  </si>
  <si>
    <t>02007</t>
  </si>
  <si>
    <t>Tisane Energie à revendre BIO 100g *</t>
  </si>
  <si>
    <t>Brésil, Chine, Sri Lanka, Vietnam</t>
  </si>
  <si>
    <t>02008</t>
  </si>
  <si>
    <t>Tisane Salutation au soleil BIO 70 g *</t>
  </si>
  <si>
    <t>Portugal, Egypte, Sri Lanka, Burkina Fasso, Bosnie, Inde</t>
  </si>
  <si>
    <t>02009</t>
  </si>
  <si>
    <t>Tisane Teint fleuri BIO 70g *</t>
  </si>
  <si>
    <t>Bosnie, Sri Lanka, Portugal</t>
  </si>
  <si>
    <t xml:space="preserve">     EN SACHETS</t>
  </si>
  <si>
    <t>Thé coffret de 4 variétés BIO 25 x 1,8g x 4</t>
  </si>
  <si>
    <t>Sri Lanka</t>
  </si>
  <si>
    <t>Thé vert menthe Darjeeling BIO 20 x 1,8g</t>
  </si>
  <si>
    <t>Inde</t>
  </si>
  <si>
    <t>Thé vert citron BIO 20 x 2g</t>
  </si>
  <si>
    <t>Thé fruits des bois BIO 20 x 1,8g</t>
  </si>
  <si>
    <t>Thé mangue orange BIO 20 x 2g</t>
  </si>
  <si>
    <t>Infusion Rooibos BIO 20 x 1,5g</t>
  </si>
  <si>
    <t>Afrique du Sud</t>
  </si>
  <si>
    <t>BOISSONS NON ALCOOLISÉES</t>
  </si>
  <si>
    <t>Cola BIO 33cl</t>
  </si>
  <si>
    <t>Orangeade BIO 33cl</t>
  </si>
  <si>
    <t>Limonade BIO 33cl</t>
  </si>
  <si>
    <t>Limonade pomme gingembre BIO 33cl</t>
  </si>
  <si>
    <t>Ice tea BIO 33cl</t>
  </si>
  <si>
    <t>Sri Lanka, Paraguay</t>
  </si>
  <si>
    <t xml:space="preserve">     JUS</t>
  </si>
  <si>
    <t xml:space="preserve"> + consigne</t>
  </si>
  <si>
    <t>83009</t>
  </si>
  <si>
    <t>Jus de pommes non filtré bio Pom d'Happy 1L *</t>
  </si>
  <si>
    <t>83010</t>
  </si>
  <si>
    <t>Jus de pomme framboise Pom d'Happy 1L*</t>
  </si>
  <si>
    <t>83011</t>
  </si>
  <si>
    <t>Jus de pomme pétillant Pom d'Happy 75cl*</t>
  </si>
  <si>
    <t>83013</t>
  </si>
  <si>
    <t>Jus de pomme Pom d'Happy poche 3L*</t>
  </si>
  <si>
    <t>Jus de pomme belge BIO 1L</t>
  </si>
  <si>
    <t>Jus d'orange 1L</t>
  </si>
  <si>
    <t>Brésil, Cuba</t>
  </si>
  <si>
    <t>Jus Worldshake 1L</t>
  </si>
  <si>
    <t>Brésil, Equateur, Cuba</t>
  </si>
  <si>
    <t>Nectar de citron vert BIO 1L</t>
  </si>
  <si>
    <t>Jus d'orange 20cl</t>
  </si>
  <si>
    <t>Jus de pomme belge 20cl</t>
  </si>
  <si>
    <t>Jus pomme-rhubarbe BIO 20cl</t>
  </si>
  <si>
    <t xml:space="preserve">Belgique </t>
  </si>
  <si>
    <t>Jus pomme-cerise BIO 20cl</t>
  </si>
  <si>
    <t>Jus Worldshake 20cl</t>
  </si>
  <si>
    <t>Jus happy-ginger BIO 20cl</t>
  </si>
  <si>
    <t>Sirop de rose 25cl *</t>
  </si>
  <si>
    <t>Concentré gingembre DZJING Classic BIO 50cl</t>
  </si>
  <si>
    <t>Concentré gingembre DZJING Bergamote BIO 50cl</t>
  </si>
  <si>
    <t>TOTAL  BOISSONS NON ALCOOLISÉES</t>
  </si>
  <si>
    <t>SUCRES</t>
  </si>
  <si>
    <t>Sucre de canne en morceaux BIO 500g</t>
  </si>
  <si>
    <t>Sucre de canne BIO 500g</t>
  </si>
  <si>
    <t>Sucre de canne mascobado BIO 1Kg</t>
  </si>
  <si>
    <t>Philippines</t>
  </si>
  <si>
    <t>Sucre de canne BIO 1000 x 4g</t>
  </si>
  <si>
    <t>Sucre raffiné 25Kg - R6799</t>
  </si>
  <si>
    <t>Costa Rica</t>
  </si>
  <si>
    <t>TOTAL  SUCRES</t>
  </si>
  <si>
    <t>Miel crémeux BIO 250g</t>
  </si>
  <si>
    <t>Mexique, Guatemala, Nicaragua, Argentine</t>
  </si>
  <si>
    <t>Miel crémeux BIO 450g</t>
  </si>
  <si>
    <t>Miel crémeux BIO 700g</t>
  </si>
  <si>
    <t>Mexique, Brésil</t>
  </si>
  <si>
    <t>Miel liquide BIO 250g</t>
  </si>
  <si>
    <t>Sirop d'agave BIO 350g</t>
  </si>
  <si>
    <t>CUISINE DU MONDE</t>
  </si>
  <si>
    <t xml:space="preserve">     ÉPICES ET GRAINES</t>
  </si>
  <si>
    <t>Zaatar premium 70g *</t>
  </si>
  <si>
    <t>04149</t>
  </si>
  <si>
    <t>Curry BIO 30g *</t>
  </si>
  <si>
    <t>04156</t>
  </si>
  <si>
    <t>Curcuma BIO 30g *</t>
  </si>
  <si>
    <t>04158</t>
  </si>
  <si>
    <t>Cannelle moulue BIO 30g *</t>
  </si>
  <si>
    <t>Poivre blanc en grains BIO 110g</t>
  </si>
  <si>
    <t>Poivre noir en grains BIO 85g</t>
  </si>
  <si>
    <t xml:space="preserve">    HUILES ET SAUCES</t>
  </si>
  <si>
    <t>Pesto au basilic 130g</t>
  </si>
  <si>
    <t>Inde, Guinée- Bissau, Palestine, Italie</t>
  </si>
  <si>
    <t>Pesto rouge BIO 130g</t>
  </si>
  <si>
    <t>Inde, Italie</t>
  </si>
  <si>
    <t>Sauce curry aux noix de cajou 130g</t>
  </si>
  <si>
    <t>Lait de coco light BIO 200 ml</t>
  </si>
  <si>
    <t>Vietnam</t>
  </si>
  <si>
    <t>Lait de coco BIO 270 ml</t>
  </si>
  <si>
    <t>Lait de coco BIO 400ml</t>
  </si>
  <si>
    <t>Passata de tomates Siccagno BIO 410g</t>
  </si>
  <si>
    <t>28018</t>
  </si>
  <si>
    <t>Huile d'olive vierge BIO 50cl</t>
  </si>
  <si>
    <t>Palestine</t>
  </si>
  <si>
    <t>Tarator sauce au sésame 270cl *</t>
  </si>
  <si>
    <t>Pâte de sésame BIO 350g</t>
  </si>
  <si>
    <t>Nicaragua</t>
  </si>
  <si>
    <t xml:space="preserve">    PÂTES CÉRÉALES ET LÉGUMINEUSES</t>
  </si>
  <si>
    <t>Pâtes caserecce BIO 500g</t>
  </si>
  <si>
    <t>Pâtes penne Libera Terra BIO 500g</t>
  </si>
  <si>
    <t>Spaghetti Libera Terra BIO 500g</t>
  </si>
  <si>
    <t>Spaghetti integral Libera Terra BIO 500g</t>
  </si>
  <si>
    <t>Vermicelles de riz BIO 225g</t>
  </si>
  <si>
    <t>Thaïlande</t>
  </si>
  <si>
    <t>Nouilles de riz brun BIO 225g</t>
  </si>
  <si>
    <t>Riz basmati BIO 500g</t>
  </si>
  <si>
    <t>Mélange riz basmati &amp; jasmin BIO 500g</t>
  </si>
  <si>
    <t>Inde, Thaïlande</t>
  </si>
  <si>
    <t>Riz blanc BIO 1Kg</t>
  </si>
  <si>
    <t>Riz complet BIO 1Kg</t>
  </si>
  <si>
    <t>Riz Jasmin BIO 5kg</t>
  </si>
  <si>
    <t>Quinoa BIO 500g</t>
  </si>
  <si>
    <t>Bolivie</t>
  </si>
  <si>
    <t>Trio de quinoa BIO 500g</t>
  </si>
  <si>
    <t>Farine de froment blanche T65 BIO 1kg *</t>
  </si>
  <si>
    <t>Farine d’épeautre semi-complète T80 BIO 2kg *</t>
  </si>
  <si>
    <t>TOTAL  CUISINE DU MONDE</t>
  </si>
  <si>
    <t>SNACKS SALÉS</t>
  </si>
  <si>
    <t xml:space="preserve">     CHIPS</t>
  </si>
  <si>
    <t>Chips reBEL sel de mer BIO 35g *</t>
  </si>
  <si>
    <t>Chips reBEL paprika fumé BIO 35g  *</t>
  </si>
  <si>
    <t>Chips reBEL sel de mer BIO 125g *</t>
  </si>
  <si>
    <t>Chips reBEL paprika fumé BIO 125g *</t>
  </si>
  <si>
    <t>Chips reBEL poivre noir BIO 125g *</t>
  </si>
  <si>
    <t>Chips reBEL thym-romarin BIO 125g *</t>
  </si>
  <si>
    <t>Chips reBEL piment citron BIO 125g *</t>
  </si>
  <si>
    <t>53512</t>
  </si>
  <si>
    <t>Chips reBEL truffe bio 125g*</t>
  </si>
  <si>
    <t>25415</t>
  </si>
  <si>
    <t>Chips de banane plantain BIO 85g</t>
  </si>
  <si>
    <t>Équateur</t>
  </si>
  <si>
    <t>25414</t>
  </si>
  <si>
    <t>Chips de yuca sel BIO 60g</t>
  </si>
  <si>
    <t>25456</t>
  </si>
  <si>
    <t>Chips de yuca sel BIO 150g</t>
  </si>
  <si>
    <t xml:space="preserve">     NOIX</t>
  </si>
  <si>
    <t>Cacahuètes salées BIO 150g</t>
  </si>
  <si>
    <t>Ouzbékistan</t>
  </si>
  <si>
    <t>Mélange de noix BIO 100g</t>
  </si>
  <si>
    <t xml:space="preserve">Burkina Faso, Pakistan, Chine </t>
  </si>
  <si>
    <t>Noix de cajou nature BIO 100g</t>
  </si>
  <si>
    <t>Noix de cajou sel marin BIO 100g</t>
  </si>
  <si>
    <t>Noix de cajou curry BIO 100g</t>
  </si>
  <si>
    <t>Côte d'Ivoire, Inde</t>
  </si>
  <si>
    <t>Noix de cajou épices orientales et grenade 100g</t>
  </si>
  <si>
    <t>Burkina Faso</t>
  </si>
  <si>
    <t>Noix de cajou romarin curry 100g</t>
  </si>
  <si>
    <t>Noix de cajou fumées piquantes 100g</t>
  </si>
  <si>
    <t xml:space="preserve">     CRACKERS ET SAUCES</t>
  </si>
  <si>
    <t>Zaperooh! Crackers nature BIO 150g**</t>
  </si>
  <si>
    <t>Zaperooh! Crackers ortie fenouil-citron BIO 150g**</t>
  </si>
  <si>
    <t>Galettes de riz maïs et quinoa BIO 150g</t>
  </si>
  <si>
    <t>Pérou, Thaïlande</t>
  </si>
  <si>
    <t>Grissinis timilia l’huile d’olive BIO 200g</t>
  </si>
  <si>
    <t>Houmous 300g *</t>
  </si>
  <si>
    <t>Caviar d'aubergines baba Ghannouj 300g *</t>
  </si>
  <si>
    <t>TOTAL  SNACKS SALÉS</t>
  </si>
  <si>
    <t>25617</t>
  </si>
  <si>
    <t>Ananas séchés BIO 100g</t>
  </si>
  <si>
    <t xml:space="preserve">Colombie  </t>
  </si>
  <si>
    <t>Mangues sechées BIO 100g</t>
  </si>
  <si>
    <t>Colombie</t>
  </si>
  <si>
    <t>25620</t>
  </si>
  <si>
    <t>Raisins secs BIO 200g</t>
  </si>
  <si>
    <t>Mélange de raisins secs et noix BIO 150g</t>
  </si>
  <si>
    <t>Burkina Faso, Ouzbékistan</t>
  </si>
  <si>
    <t>Tapas aubergines farcies 270g *</t>
  </si>
  <si>
    <t>Olives vertes BIO 290g</t>
  </si>
  <si>
    <t>Tomates cerises BIO 140g</t>
  </si>
  <si>
    <t>Tranches d'ananas 560g</t>
  </si>
  <si>
    <t>VINS</t>
  </si>
  <si>
    <t xml:space="preserve">     MOUSSEUX</t>
  </si>
  <si>
    <t>Mousseux Ecologica Brut Torrontes BIO 75cl</t>
  </si>
  <si>
    <t>Argentine</t>
  </si>
  <si>
    <t>Mousseux Sensus Extra Brut 75cl</t>
  </si>
  <si>
    <t>Chili</t>
  </si>
  <si>
    <t>Mousseux Sensus Rosé Brut 75cl</t>
  </si>
  <si>
    <t>20418</t>
  </si>
  <si>
    <t>Mousseux sans alcool - Tilimuqui ZERO 75cl</t>
  </si>
  <si>
    <t>85088</t>
  </si>
  <si>
    <t>Cidre fruité bio Pom d'Happy 75cl</t>
  </si>
  <si>
    <t xml:space="preserve">     BLANC</t>
  </si>
  <si>
    <t>Coteaux les Cèdres 75cl *</t>
  </si>
  <si>
    <t>Torrontes Sauvignon BIO 75cl</t>
  </si>
  <si>
    <t>Chenin blanc Koopmanskloof 75cl</t>
  </si>
  <si>
    <t>20229</t>
  </si>
  <si>
    <t>Chenin Blanc- Chardonnay 75 cl</t>
  </si>
  <si>
    <t>Chardonnay Koopmanskloof 75cl</t>
  </si>
  <si>
    <t>Sauvignon Lautaro 75cl</t>
  </si>
  <si>
    <t>Raza Selection Chardonnay BIO 75cl</t>
  </si>
  <si>
    <t>20271</t>
  </si>
  <si>
    <t>Chenin blanc-Chardonnay 25cl</t>
  </si>
  <si>
    <t>20270</t>
  </si>
  <si>
    <t>Chenin blanc-Chardonnay 'box' 3L</t>
  </si>
  <si>
    <t xml:space="preserve">     ROUGE</t>
  </si>
  <si>
    <t>Cabernet Sauvignon Lautaro BIO 75cl</t>
  </si>
  <si>
    <t>Malbec BIO 75cl</t>
  </si>
  <si>
    <t>Cabernet Sauvignon 75cl</t>
  </si>
  <si>
    <t>Campesino Carménère 75cl</t>
  </si>
  <si>
    <t>Raza Malbec Shiraz BIO 75cl</t>
  </si>
  <si>
    <t>Raza Malbec Gran Reserva BIO 75cl</t>
  </si>
  <si>
    <t>Shiraz Koopmanskloof 75cl</t>
  </si>
  <si>
    <t>Koopmanskloof Pinotage 75cl</t>
  </si>
  <si>
    <t>Cabernet Sauvignon 25cl</t>
  </si>
  <si>
    <t>Cabernet Sauvignon rouge 'box' 3L</t>
  </si>
  <si>
    <t xml:space="preserve">     ROSÉ</t>
  </si>
  <si>
    <t>Syrah BIO 75cl</t>
  </si>
  <si>
    <t>TOTAL  VINS</t>
  </si>
  <si>
    <t>AUTRES BOISSONS</t>
  </si>
  <si>
    <t xml:space="preserve">     BIÈRES</t>
  </si>
  <si>
    <t>Bière pils TOP Lesse BIO 33cl *</t>
  </si>
  <si>
    <t xml:space="preserve"> 02081</t>
  </si>
  <si>
    <t>Bière solidaire 100PAP BIO 33cl *</t>
  </si>
  <si>
    <t>Bière blonde La Chinette BIO 33cl *</t>
  </si>
  <si>
    <t>Bière blonde Saison de Han BIO 33cl *</t>
  </si>
  <si>
    <t xml:space="preserve">Bière blonde Juste 33cl </t>
  </si>
  <si>
    <t>Bière ambrée La Cambrée BIO 33cl *</t>
  </si>
  <si>
    <t>Bière blanche de Lessive BIO 33cl *</t>
  </si>
  <si>
    <t>Bière l'Esprit Triples BIO 33cl *</t>
  </si>
  <si>
    <t xml:space="preserve">     ALCOOLS</t>
  </si>
  <si>
    <t>Vermouth Las Manos BIO 75cl</t>
  </si>
  <si>
    <t>Espagne</t>
  </si>
  <si>
    <t>Limoncello BIO 50cl</t>
  </si>
  <si>
    <t>Italie, Costa Rica</t>
  </si>
  <si>
    <t>Rhum BIO 70cl</t>
  </si>
  <si>
    <t>Rhum 3ans BIO 70cl</t>
  </si>
  <si>
    <t>Rhum Varadero 3 ans 70cl</t>
  </si>
  <si>
    <t>Cuba</t>
  </si>
  <si>
    <t>Rhum Varadero 5 ans 70cl</t>
  </si>
  <si>
    <t>Rhum Varadero 7 ans 70cl</t>
  </si>
  <si>
    <t>TOTAL  AUTRES BOISSONS</t>
  </si>
  <si>
    <t>(*) disponibles sur FTC via le service clients
(**) disponibles via le service clients</t>
  </si>
  <si>
    <t>Total (hors consignes)</t>
  </si>
  <si>
    <t>23664</t>
  </si>
  <si>
    <t>Rwanda</t>
  </si>
  <si>
    <t>27058</t>
  </si>
  <si>
    <t>Couscous 500g</t>
  </si>
  <si>
    <t>23663</t>
  </si>
  <si>
    <t>23665</t>
  </si>
  <si>
    <t>Thé vert BIO 40g</t>
  </si>
  <si>
    <t>28816</t>
  </si>
  <si>
    <t>Pâte d'artichauts BIO 130g</t>
  </si>
  <si>
    <t xml:space="preserve">     SODAS</t>
  </si>
  <si>
    <t xml:space="preserve">     SIROPS</t>
  </si>
  <si>
    <t>21405</t>
  </si>
  <si>
    <t>Concentré gingembre DZJING Pastiche BIO 50cl</t>
  </si>
  <si>
    <t>THÉS et TISANES</t>
  </si>
  <si>
    <t>MIELS et SIROP D'AGAVE</t>
  </si>
  <si>
    <t>FRUITS et LÉGUMES DU MONDE</t>
  </si>
  <si>
    <t>TOTAL  FRUITS et LÉGUMES DU MONDE</t>
  </si>
  <si>
    <t>TOTAL  MIELS et SIROP D'AGAVE</t>
  </si>
  <si>
    <t>TOTAL  THÉ et TISANES</t>
  </si>
  <si>
    <t>23707</t>
  </si>
  <si>
    <t xml:space="preserve">Infusion Rooibos à la cannelle BIO 20 x 1,5g </t>
  </si>
  <si>
    <t>23708</t>
  </si>
  <si>
    <t>Infusion Rooibos et vanille BIO 20 x 1,5g</t>
  </si>
  <si>
    <t>46700</t>
  </si>
  <si>
    <t>Huile de colza BIO 50cl</t>
  </si>
  <si>
    <t>Mignonettes chocolat noir BIO 4g x 420</t>
  </si>
  <si>
    <t>Mignonette chocolat au lait BIO 4g x 420</t>
  </si>
  <si>
    <t>PRODUITS SAISONNIERS</t>
  </si>
  <si>
    <t>Spéculoos Saint-Nicolas bio 35gr x 2</t>
  </si>
  <si>
    <t>Coeurs en chocolat fourrés bio 160g</t>
  </si>
  <si>
    <t>Figurines St-Nicolas choc blanc &amp; lait 35gr x 2</t>
  </si>
  <si>
    <t>Cœur chocolat au lait 75g</t>
  </si>
  <si>
    <t>Figurines chocolat au lait 15gr x 5</t>
  </si>
  <si>
    <t>Bon de commande - Octobre 2026</t>
  </si>
  <si>
    <t>Coeur en chocolat fondant bio 75g</t>
  </si>
  <si>
    <t>Saint Nicolas cheval fondant bio 100gr</t>
  </si>
  <si>
    <t>Saint Nicolas chocolat au lait 150g</t>
  </si>
  <si>
    <t>Duo de Saint Nicolas chocolat au lait et noir 2 x 35 g</t>
  </si>
  <si>
    <t>22807</t>
  </si>
  <si>
    <t>25233</t>
  </si>
  <si>
    <t>Pralines design de Noël bio 100gr</t>
  </si>
  <si>
    <t>Coffret pralines de Noël origines Belvas bio 160gr</t>
  </si>
  <si>
    <t>Ballotin Belvas bio 200g</t>
  </si>
  <si>
    <t>Pièces chocolat lait de riz Vegan bio 80g</t>
  </si>
  <si>
    <t>Cœurs noirs ganache sans sucre ajouté bio 100g</t>
  </si>
  <si>
    <t>Thé noir mix anglais BIO 1,75gx20</t>
  </si>
  <si>
    <t>Thé noir earl grey bio 1,50g x 20</t>
  </si>
  <si>
    <t>Sucre de canne non raffiné BIO 25Kg - R6800</t>
  </si>
  <si>
    <t>26709</t>
  </si>
  <si>
    <t>Café Women’s Hope bio moulu 250 g</t>
  </si>
  <si>
    <t>Chocolats de Noël bio 160gr</t>
  </si>
  <si>
    <t>20610</t>
  </si>
  <si>
    <t>Rhum Dorado Bio 1 an</t>
  </si>
  <si>
    <t>Dattes Medjool 200g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</si>
</sst>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[$€-40C]_-;\-* #,##0.00\ [$€-40C]_-;_-* &quot;-&quot;??\ [$€-40C]_-;_-@_-"/>
    <numFmt numFmtId="165" formatCode="_-* #,##0.00\ [$€-80C]_-;\-* #,##0.00\ [$€-80C]_-;_-* &quot;-&quot;??\ [$€-80C]_-;_-@_-"/>
    <numFmt numFmtId="166" formatCode="#,##0.00\ &quot;€&quot;"/>
  </numFmts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rgb="FF000000"/>
      <name val="Calibri"/>
      <family val="2"/>
    </font>
    <font>
      <b/>
      <sz val="14"/>
      <color rgb="FF000000"/>
      <name val="Calibri"/>
      <family val="2"/>
    </font>
    <font>
      <sz val="9"/>
      <color theme="1"/>
      <name val="Aptos Narrow"/>
      <family val="2"/>
      <scheme val="minor"/>
    </font>
    <font>
      <b/>
      <sz val="8"/>
      <name val="Calibri"/>
      <family val="2"/>
    </font>
    <font>
      <sz val="8"/>
      <color theme="1"/>
      <name val="Aptos Narrow"/>
      <family val="2"/>
      <scheme val="minor"/>
    </font>
    <font>
      <b/>
      <sz val="8"/>
      <color rgb="FFFFFFFF"/>
      <name val="Calibri"/>
      <family val="2"/>
    </font>
    <font>
      <b/>
      <sz val="9"/>
      <color rgb="FFFFFFFF"/>
      <name val="Calibri"/>
      <family val="2"/>
    </font>
    <font>
      <b/>
      <sz val="8.5"/>
      <color rgb="FFFFFFFF"/>
      <name val="Calibri"/>
      <family val="2"/>
    </font>
    <font>
      <b/>
      <sz val="9"/>
      <color rgb="FF000000"/>
      <name val="Calibri"/>
      <family val="2"/>
    </font>
    <font>
      <sz val="8.5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.5"/>
      <name val="Aptos Narrow"/>
      <family val="2"/>
      <scheme val="minor"/>
    </font>
    <font>
      <b/>
      <sz val="8.5"/>
      <color rgb="FF000000"/>
      <name val="Calibri"/>
      <family val="2"/>
    </font>
    <font>
      <sz val="7"/>
      <color theme="1"/>
      <name val="Aptos Narrow"/>
      <family val="2"/>
      <scheme val="minor"/>
    </font>
    <font>
      <sz val="8.5"/>
      <name val="Aptos Narrow"/>
      <family val="2"/>
    </font>
    <font>
      <sz val="8.5"/>
      <color rgb="FF000000"/>
      <name val="Aptos Narrow"/>
      <family val="2"/>
    </font>
    <font>
      <sz val="8"/>
      <color rgb="FF000000"/>
      <name val="Aptos Narrow"/>
      <family val="2"/>
    </font>
    <font>
      <sz val="8"/>
      <color theme="1"/>
      <name val="Aptos"/>
      <family val="2"/>
    </font>
    <font>
      <b/>
      <sz val="8.5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9"/>
      <color rgb="FF212121"/>
      <name val="Aptos Narrow"/>
      <scheme val="minor"/>
    </font>
    <font>
      <sz val="8.5"/>
      <color rgb="FF212121"/>
      <name val="Aptos Narrow"/>
      <family val="2"/>
      <scheme val="minor"/>
    </font>
    <font>
      <sz val="7.5"/>
      <color theme="1"/>
      <name val="Aptos Narrow"/>
      <family val="2"/>
      <scheme val="minor"/>
    </font>
    <font>
      <sz val="8"/>
      <color rgb="FF212121"/>
      <name val="Segoe U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BFBFBF"/>
        <bgColor rgb="FFFFFFFF"/>
      </patternFill>
    </fill>
    <fill>
      <patternFill patternType="solid">
        <fgColor rgb="FF0091CD"/>
        <bgColor rgb="FF000000"/>
      </patternFill>
    </fill>
    <fill>
      <patternFill patternType="solid">
        <fgColor rgb="FF0091CD"/>
        <bgColor indexed="64"/>
      </patternFill>
    </fill>
    <fill>
      <patternFill patternType="solid">
        <fgColor rgb="FFFFCD66"/>
        <bgColor rgb="FF000000"/>
      </patternFill>
    </fill>
    <fill>
      <patternFill patternType="solid">
        <fgColor rgb="FFFFCD66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</cellStyleXfs>
  <cellXfs count="140">
    <xf numFmtId="0" fontId="0" fillId="0" borderId="0" xfId="0"/>
    <xf numFmtId="49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49" fontId="14" fillId="0" borderId="1" xfId="3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9" fontId="7" fillId="0" borderId="1" xfId="2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indent="2"/>
    </xf>
    <xf numFmtId="9" fontId="7" fillId="0" borderId="1" xfId="2" applyFont="1" applyFill="1" applyBorder="1" applyAlignment="1">
      <alignment horizontal="center" vertical="center"/>
    </xf>
    <xf numFmtId="165" fontId="12" fillId="0" borderId="1" xfId="0" applyNumberFormat="1" applyFont="1" applyBorder="1" applyAlignment="1">
      <alignment horizontal="center" vertical="center"/>
    </xf>
    <xf numFmtId="8" fontId="19" fillId="0" borderId="1" xfId="0" applyNumberFormat="1" applyFont="1" applyBorder="1"/>
    <xf numFmtId="0" fontId="2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3" fillId="7" borderId="1" xfId="0" applyNumberFormat="1" applyFont="1" applyFill="1" applyBorder="1" applyAlignment="1">
      <alignment vertical="center"/>
    </xf>
    <xf numFmtId="0" fontId="12" fillId="8" borderId="1" xfId="0" applyFont="1" applyFill="1" applyBorder="1"/>
    <xf numFmtId="0" fontId="5" fillId="8" borderId="1" xfId="0" applyFont="1" applyFill="1" applyBorder="1"/>
    <xf numFmtId="0" fontId="11" fillId="7" borderId="1" xfId="0" applyFont="1" applyFill="1" applyBorder="1" applyAlignment="1">
      <alignment horizontal="left"/>
    </xf>
    <xf numFmtId="0" fontId="0" fillId="8" borderId="1" xfId="0" applyFill="1" applyBorder="1" applyAlignment="1">
      <alignment horizontal="left"/>
    </xf>
    <xf numFmtId="164" fontId="16" fillId="0" borderId="1" xfId="0" applyNumberFormat="1" applyFont="1" applyBorder="1" applyAlignment="1">
      <alignment horizontal="center" vertical="center"/>
    </xf>
    <xf numFmtId="49" fontId="7" fillId="8" borderId="1" xfId="0" applyNumberFormat="1" applyFont="1" applyFill="1" applyBorder="1"/>
    <xf numFmtId="0" fontId="11" fillId="8" borderId="1" xfId="0" applyFont="1" applyFill="1" applyBorder="1" applyAlignment="1">
      <alignment horizontal="left"/>
    </xf>
    <xf numFmtId="0" fontId="7" fillId="8" borderId="1" xfId="0" applyFont="1" applyFill="1" applyBorder="1" applyAlignment="1">
      <alignment horizontal="left"/>
    </xf>
    <xf numFmtId="164" fontId="7" fillId="8" borderId="1" xfId="0" applyNumberFormat="1" applyFont="1" applyFill="1" applyBorder="1" applyAlignment="1">
      <alignment horizontal="center" vertical="center"/>
    </xf>
    <xf numFmtId="49" fontId="22" fillId="9" borderId="1" xfId="0" applyNumberFormat="1" applyFont="1" applyFill="1" applyBorder="1"/>
    <xf numFmtId="0" fontId="11" fillId="9" borderId="1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0" fontId="23" fillId="9" borderId="1" xfId="0" applyFont="1" applyFill="1" applyBorder="1" applyAlignment="1">
      <alignment horizontal="left"/>
    </xf>
    <xf numFmtId="0" fontId="22" fillId="9" borderId="1" xfId="0" applyFont="1" applyFill="1" applyBorder="1" applyAlignment="1">
      <alignment horizontal="left"/>
    </xf>
    <xf numFmtId="164" fontId="22" fillId="9" borderId="1" xfId="0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/>
    </xf>
    <xf numFmtId="166" fontId="2" fillId="9" borderId="1" xfId="0" applyNumberFormat="1" applyFont="1" applyFill="1" applyBorder="1" applyAlignment="1">
      <alignment horizontal="center"/>
    </xf>
    <xf numFmtId="49" fontId="8" fillId="6" borderId="1" xfId="0" applyNumberFormat="1" applyFont="1" applyFill="1" applyBorder="1" applyAlignment="1">
      <alignment vertical="center"/>
    </xf>
    <xf numFmtId="0" fontId="9" fillId="6" borderId="1" xfId="0" applyFont="1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7" fillId="6" borderId="1" xfId="0" applyFont="1" applyFill="1" applyBorder="1" applyAlignment="1">
      <alignment horizontal="left"/>
    </xf>
    <xf numFmtId="164" fontId="7" fillId="6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vertical="center"/>
    </xf>
    <xf numFmtId="0" fontId="9" fillId="6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horizontal="center" vertical="center"/>
    </xf>
    <xf numFmtId="49" fontId="7" fillId="7" borderId="1" xfId="0" applyNumberFormat="1" applyFont="1" applyFill="1" applyBorder="1"/>
    <xf numFmtId="49" fontId="7" fillId="0" borderId="1" xfId="0" applyNumberFormat="1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right" vertical="center"/>
    </xf>
    <xf numFmtId="165" fontId="12" fillId="8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/>
    </xf>
    <xf numFmtId="0" fontId="3" fillId="8" borderId="1" xfId="0" applyFont="1" applyFill="1" applyBorder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0" fillId="2" borderId="0" xfId="0" applyFill="1"/>
    <xf numFmtId="0" fontId="4" fillId="2" borderId="7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5" fillId="2" borderId="7" xfId="0" applyFont="1" applyFill="1" applyBorder="1"/>
    <xf numFmtId="0" fontId="5" fillId="2" borderId="12" xfId="0" applyFont="1" applyFill="1" applyBorder="1"/>
    <xf numFmtId="0" fontId="3" fillId="4" borderId="13" xfId="0" applyFont="1" applyFill="1" applyBorder="1" applyAlignment="1">
      <alignment horizontal="center" vertical="center" wrapText="1"/>
    </xf>
    <xf numFmtId="0" fontId="5" fillId="8" borderId="2" xfId="0" applyFont="1" applyFill="1" applyBorder="1"/>
    <xf numFmtId="0" fontId="5" fillId="0" borderId="2" xfId="0" applyFont="1" applyBorder="1"/>
    <xf numFmtId="0" fontId="23" fillId="9" borderId="2" xfId="0" applyFont="1" applyFill="1" applyBorder="1"/>
    <xf numFmtId="0" fontId="9" fillId="6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49" fontId="7" fillId="8" borderId="2" xfId="0" applyNumberFormat="1" applyFont="1" applyFill="1" applyBorder="1"/>
    <xf numFmtId="0" fontId="5" fillId="0" borderId="0" xfId="0" applyFont="1"/>
    <xf numFmtId="49" fontId="7" fillId="8" borderId="14" xfId="0" applyNumberFormat="1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/>
    </xf>
    <xf numFmtId="49" fontId="12" fillId="8" borderId="14" xfId="0" applyNumberFormat="1" applyFont="1" applyFill="1" applyBorder="1" applyAlignment="1">
      <alignment horizontal="center" vertical="center"/>
    </xf>
    <xf numFmtId="0" fontId="21" fillId="8" borderId="14" xfId="0" applyFont="1" applyFill="1" applyBorder="1" applyAlignment="1">
      <alignment horizontal="left" vertical="center" wrapText="1"/>
    </xf>
    <xf numFmtId="0" fontId="22" fillId="8" borderId="14" xfId="0" applyFont="1" applyFill="1" applyBorder="1" applyAlignment="1">
      <alignment horizontal="left" vertical="center"/>
    </xf>
    <xf numFmtId="165" fontId="3" fillId="8" borderId="14" xfId="0" applyNumberFormat="1" applyFont="1" applyFill="1" applyBorder="1" applyAlignment="1">
      <alignment horizontal="center" vertical="center"/>
    </xf>
    <xf numFmtId="0" fontId="5" fillId="8" borderId="15" xfId="0" applyFont="1" applyFill="1" applyBorder="1"/>
    <xf numFmtId="49" fontId="7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165" fontId="7" fillId="0" borderId="0" xfId="1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65" fontId="7" fillId="0" borderId="0" xfId="1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8" fontId="18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 indent="2"/>
    </xf>
    <xf numFmtId="0" fontId="17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indent="2"/>
    </xf>
    <xf numFmtId="0" fontId="9" fillId="6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/>
    </xf>
    <xf numFmtId="0" fontId="26" fillId="0" borderId="0" xfId="0" applyFont="1" applyAlignment="1">
      <alignment vertical="center"/>
    </xf>
    <xf numFmtId="0" fontId="3" fillId="4" borderId="18" xfId="0" applyFont="1" applyFill="1" applyBorder="1" applyAlignment="1">
      <alignment horizontal="center" vertical="center" wrapText="1"/>
    </xf>
    <xf numFmtId="49" fontId="3" fillId="4" borderId="18" xfId="0" applyNumberFormat="1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/>
    </xf>
    <xf numFmtId="49" fontId="6" fillId="3" borderId="18" xfId="0" applyNumberFormat="1" applyFont="1" applyFill="1" applyBorder="1" applyAlignment="1">
      <alignment horizontal="center" vertical="center" wrapText="1"/>
    </xf>
    <xf numFmtId="49" fontId="3" fillId="7" borderId="3" xfId="0" applyNumberFormat="1" applyFont="1" applyFill="1" applyBorder="1" applyAlignment="1">
      <alignment vertical="center"/>
    </xf>
    <xf numFmtId="49" fontId="8" fillId="5" borderId="0" xfId="0" applyNumberFormat="1" applyFont="1" applyFill="1" applyAlignment="1">
      <alignment vertical="center"/>
    </xf>
    <xf numFmtId="49" fontId="9" fillId="6" borderId="2" xfId="0" applyNumberFormat="1" applyFont="1" applyFill="1" applyBorder="1" applyAlignment="1">
      <alignment vertical="center"/>
    </xf>
    <xf numFmtId="49" fontId="9" fillId="6" borderId="16" xfId="0" applyNumberFormat="1" applyFont="1" applyFill="1" applyBorder="1" applyAlignment="1">
      <alignment vertical="center"/>
    </xf>
    <xf numFmtId="49" fontId="9" fillId="6" borderId="17" xfId="0" applyNumberFormat="1" applyFont="1" applyFill="1" applyBorder="1" applyAlignment="1">
      <alignment vertical="center"/>
    </xf>
    <xf numFmtId="49" fontId="22" fillId="9" borderId="14" xfId="0" applyNumberFormat="1" applyFont="1" applyFill="1" applyBorder="1"/>
    <xf numFmtId="49" fontId="7" fillId="7" borderId="3" xfId="0" applyNumberFormat="1" applyFont="1" applyFill="1" applyBorder="1"/>
    <xf numFmtId="49" fontId="8" fillId="6" borderId="17" xfId="0" applyNumberFormat="1" applyFont="1" applyFill="1" applyBorder="1" applyAlignment="1">
      <alignment vertical="center"/>
    </xf>
    <xf numFmtId="164" fontId="27" fillId="0" borderId="1" xfId="0" applyNumberFormat="1" applyFont="1" applyBorder="1" applyAlignment="1">
      <alignment horizontal="center" vertical="center"/>
    </xf>
    <xf numFmtId="0" fontId="9" fillId="6" borderId="19" xfId="0" applyFont="1" applyFill="1" applyBorder="1" applyAlignment="1">
      <alignment horizontal="left" vertical="center"/>
    </xf>
    <xf numFmtId="0" fontId="9" fillId="6" borderId="3" xfId="0" applyFont="1" applyFill="1" applyBorder="1" applyAlignment="1">
      <alignment horizontal="left" vertical="center"/>
    </xf>
    <xf numFmtId="0" fontId="10" fillId="5" borderId="3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vertical="center"/>
    </xf>
    <xf numFmtId="0" fontId="9" fillId="6" borderId="20" xfId="0" applyFont="1" applyFill="1" applyBorder="1" applyAlignment="1">
      <alignment horizontal="left" vertical="center"/>
    </xf>
    <xf numFmtId="0" fontId="9" fillId="6" borderId="18" xfId="0" applyFont="1" applyFill="1" applyBorder="1" applyAlignment="1">
      <alignment horizontal="left" vertical="center"/>
    </xf>
    <xf numFmtId="0" fontId="10" fillId="5" borderId="18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vertical="center"/>
    </xf>
    <xf numFmtId="0" fontId="12" fillId="0" borderId="2" xfId="0" applyFont="1" applyBorder="1"/>
    <xf numFmtId="0" fontId="12" fillId="0" borderId="1" xfId="0" applyFont="1" applyBorder="1" applyAlignment="1">
      <alignment vertical="center"/>
    </xf>
    <xf numFmtId="166" fontId="12" fillId="0" borderId="1" xfId="0" applyNumberFormat="1" applyFont="1" applyBorder="1" applyAlignment="1">
      <alignment horizontal="center" vertical="center"/>
    </xf>
    <xf numFmtId="9" fontId="12" fillId="0" borderId="1" xfId="0" applyNumberFormat="1" applyFont="1" applyBorder="1" applyAlignment="1">
      <alignment horizontal="center" vertical="center"/>
    </xf>
    <xf numFmtId="44" fontId="12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12" fillId="0" borderId="1" xfId="0" applyFont="1" applyBorder="1" applyAlignment="1">
      <alignment horizontal="center"/>
    </xf>
    <xf numFmtId="0" fontId="7" fillId="0" borderId="0" xfId="0" applyFont="1" applyAlignment="1">
      <alignment wrapText="1"/>
    </xf>
    <xf numFmtId="0" fontId="23" fillId="0" borderId="0" xfId="0" applyFont="1"/>
    <xf numFmtId="0" fontId="23" fillId="9" borderId="0" xfId="0" applyFont="1" applyFill="1"/>
    <xf numFmtId="0" fontId="9" fillId="6" borderId="2" xfId="0" applyFont="1" applyFill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49" fontId="3" fillId="0" borderId="4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11" fillId="7" borderId="1" xfId="0" applyFont="1" applyFill="1" applyBorder="1" applyAlignment="1">
      <alignment horizontal="center"/>
    </xf>
    <xf numFmtId="0" fontId="9" fillId="6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6" borderId="2" xfId="0" applyFont="1" applyFill="1" applyBorder="1" applyAlignment="1">
      <alignment horizontal="left"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49" fontId="9" fillId="6" borderId="2" xfId="0" applyNumberFormat="1" applyFont="1" applyFill="1" applyBorder="1" applyAlignment="1">
      <alignment vertical="center"/>
    </xf>
  </cellXfs>
  <cellStyles count="4">
    <cellStyle name="Monétaire" xfId="1" builtinId="4"/>
    <cellStyle name="Normal" xfId="0" builtinId="0"/>
    <cellStyle name="Normal 2" xfId="3" xr:uid="{52FAE48F-BC9E-424E-9378-753D4E8B59A9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09.jpeg"/><Relationship Id="rId1" Type="http://schemas.openxmlformats.org/officeDocument/2006/relationships/image" Target="../media/image30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933257</xdr:colOff>
      <xdr:row>168</xdr:row>
      <xdr:rowOff>38388</xdr:rowOff>
    </xdr:from>
    <xdr:to>
      <xdr:col>1</xdr:col>
      <xdr:colOff>1481666</xdr:colOff>
      <xdr:row>169</xdr:row>
      <xdr:rowOff>28767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151EA430-E45E-4077-9701-093CCA81B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1837" y="41064468"/>
          <a:ext cx="0" cy="279939"/>
        </a:xfrm>
        <a:prstGeom prst="rect">
          <a:avLst/>
        </a:prstGeom>
      </xdr:spPr>
    </xdr:pic>
    <xdr:clientData/>
  </xdr:twoCellAnchor>
  <xdr:twoCellAnchor editAs="oneCell">
    <xdr:from>
      <xdr:col>1</xdr:col>
      <xdr:colOff>69357</xdr:colOff>
      <xdr:row>0</xdr:row>
      <xdr:rowOff>33866</xdr:rowOff>
    </xdr:from>
    <xdr:to>
      <xdr:col>3</xdr:col>
      <xdr:colOff>1220890</xdr:colOff>
      <xdr:row>3</xdr:row>
      <xdr:rowOff>150226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1592303E-7966-4AFC-930D-FDC52A34C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17" y="33866"/>
          <a:ext cx="2035453" cy="66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99" Type="http://schemas.openxmlformats.org/officeDocument/2006/relationships/image" Target="../media/image299.png"/><Relationship Id="rId21" Type="http://schemas.openxmlformats.org/officeDocument/2006/relationships/image" Target="../media/image21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226" Type="http://schemas.openxmlformats.org/officeDocument/2006/relationships/image" Target="../media/image226.png"/><Relationship Id="rId268" Type="http://schemas.openxmlformats.org/officeDocument/2006/relationships/image" Target="../media/image268.png"/><Relationship Id="rId32" Type="http://schemas.openxmlformats.org/officeDocument/2006/relationships/image" Target="../media/image32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5" Type="http://schemas.openxmlformats.org/officeDocument/2006/relationships/image" Target="../media/image5.png"/><Relationship Id="rId181" Type="http://schemas.openxmlformats.org/officeDocument/2006/relationships/image" Target="../media/image181.png"/><Relationship Id="rId237" Type="http://schemas.openxmlformats.org/officeDocument/2006/relationships/image" Target="../media/image237.png"/><Relationship Id="rId279" Type="http://schemas.openxmlformats.org/officeDocument/2006/relationships/image" Target="../media/image279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48" Type="http://schemas.openxmlformats.org/officeDocument/2006/relationships/image" Target="../media/image248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54" Type="http://schemas.openxmlformats.org/officeDocument/2006/relationships/image" Target="../media/image54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217" Type="http://schemas.openxmlformats.org/officeDocument/2006/relationships/image" Target="../media/image217.png"/><Relationship Id="rId259" Type="http://schemas.openxmlformats.org/officeDocument/2006/relationships/image" Target="../media/image259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44" Type="http://schemas.openxmlformats.org/officeDocument/2006/relationships/image" Target="../media/image44.png"/><Relationship Id="rId65" Type="http://schemas.openxmlformats.org/officeDocument/2006/relationships/image" Target="../media/image65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51" Type="http://schemas.openxmlformats.org/officeDocument/2006/relationships/image" Target="../media/image151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28" Type="http://schemas.openxmlformats.org/officeDocument/2006/relationships/image" Target="../media/image228.png"/><Relationship Id="rId249" Type="http://schemas.openxmlformats.org/officeDocument/2006/relationships/image" Target="../media/image249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281" Type="http://schemas.openxmlformats.org/officeDocument/2006/relationships/image" Target="../media/image281.png"/><Relationship Id="rId34" Type="http://schemas.openxmlformats.org/officeDocument/2006/relationships/image" Target="../media/image34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41" Type="http://schemas.openxmlformats.org/officeDocument/2006/relationships/image" Target="../media/image141.png"/><Relationship Id="rId7" Type="http://schemas.openxmlformats.org/officeDocument/2006/relationships/image" Target="../media/image7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8" Type="http://schemas.openxmlformats.org/officeDocument/2006/relationships/image" Target="../media/image218.png"/><Relationship Id="rId239" Type="http://schemas.openxmlformats.org/officeDocument/2006/relationships/image" Target="../media/image239.png"/><Relationship Id="rId250" Type="http://schemas.openxmlformats.org/officeDocument/2006/relationships/image" Target="../media/image250.png"/><Relationship Id="rId271" Type="http://schemas.openxmlformats.org/officeDocument/2006/relationships/image" Target="../media/image271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24" Type="http://schemas.openxmlformats.org/officeDocument/2006/relationships/image" Target="../media/image24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31" Type="http://schemas.openxmlformats.org/officeDocument/2006/relationships/image" Target="../media/image131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229" Type="http://schemas.openxmlformats.org/officeDocument/2006/relationships/image" Target="../media/image229.png"/><Relationship Id="rId240" Type="http://schemas.openxmlformats.org/officeDocument/2006/relationships/image" Target="../media/image240.png"/><Relationship Id="rId261" Type="http://schemas.openxmlformats.org/officeDocument/2006/relationships/image" Target="../media/image261.png"/><Relationship Id="rId14" Type="http://schemas.openxmlformats.org/officeDocument/2006/relationships/image" Target="../media/image14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219" Type="http://schemas.openxmlformats.org/officeDocument/2006/relationships/image" Target="../media/image219.png"/><Relationship Id="rId230" Type="http://schemas.openxmlformats.org/officeDocument/2006/relationships/image" Target="../media/image230.png"/><Relationship Id="rId251" Type="http://schemas.openxmlformats.org/officeDocument/2006/relationships/image" Target="../media/image251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220" Type="http://schemas.openxmlformats.org/officeDocument/2006/relationships/image" Target="../media/image220.png"/><Relationship Id="rId241" Type="http://schemas.openxmlformats.org/officeDocument/2006/relationships/image" Target="../media/image241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283" Type="http://schemas.openxmlformats.org/officeDocument/2006/relationships/image" Target="../media/image283.png"/><Relationship Id="rId78" Type="http://schemas.openxmlformats.org/officeDocument/2006/relationships/image" Target="../media/image78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64" Type="http://schemas.openxmlformats.org/officeDocument/2006/relationships/image" Target="../media/image164.png"/><Relationship Id="rId185" Type="http://schemas.openxmlformats.org/officeDocument/2006/relationships/image" Target="../media/image185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52" Type="http://schemas.openxmlformats.org/officeDocument/2006/relationships/image" Target="../media/image252.png"/><Relationship Id="rId273" Type="http://schemas.openxmlformats.org/officeDocument/2006/relationships/image" Target="../media/image273.png"/><Relationship Id="rId294" Type="http://schemas.openxmlformats.org/officeDocument/2006/relationships/image" Target="../media/image294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42" Type="http://schemas.openxmlformats.org/officeDocument/2006/relationships/image" Target="../media/image242.png"/><Relationship Id="rId263" Type="http://schemas.openxmlformats.org/officeDocument/2006/relationships/image" Target="../media/image263.png"/><Relationship Id="rId284" Type="http://schemas.openxmlformats.org/officeDocument/2006/relationships/image" Target="../media/image284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53" Type="http://schemas.openxmlformats.org/officeDocument/2006/relationships/image" Target="../media/image253.png"/><Relationship Id="rId274" Type="http://schemas.openxmlformats.org/officeDocument/2006/relationships/image" Target="../media/image274.png"/><Relationship Id="rId295" Type="http://schemas.openxmlformats.org/officeDocument/2006/relationships/image" Target="../media/image295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243" Type="http://schemas.openxmlformats.org/officeDocument/2006/relationships/image" Target="../media/image243.png"/><Relationship Id="rId264" Type="http://schemas.openxmlformats.org/officeDocument/2006/relationships/image" Target="../media/image264.png"/><Relationship Id="rId285" Type="http://schemas.openxmlformats.org/officeDocument/2006/relationships/image" Target="../media/image285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54" Type="http://schemas.openxmlformats.org/officeDocument/2006/relationships/image" Target="../media/image254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75" Type="http://schemas.openxmlformats.org/officeDocument/2006/relationships/image" Target="../media/image275.png"/><Relationship Id="rId296" Type="http://schemas.openxmlformats.org/officeDocument/2006/relationships/image" Target="../media/image296.png"/><Relationship Id="rId300" Type="http://schemas.openxmlformats.org/officeDocument/2006/relationships/image" Target="../media/image300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244" Type="http://schemas.openxmlformats.org/officeDocument/2006/relationships/image" Target="../media/image244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265" Type="http://schemas.openxmlformats.org/officeDocument/2006/relationships/image" Target="../media/image265.png"/><Relationship Id="rId286" Type="http://schemas.openxmlformats.org/officeDocument/2006/relationships/image" Target="../media/image286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5" Type="http://schemas.openxmlformats.org/officeDocument/2006/relationships/image" Target="../media/image255.png"/><Relationship Id="rId276" Type="http://schemas.openxmlformats.org/officeDocument/2006/relationships/image" Target="../media/image276.png"/><Relationship Id="rId297" Type="http://schemas.openxmlformats.org/officeDocument/2006/relationships/image" Target="../media/image297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45" Type="http://schemas.openxmlformats.org/officeDocument/2006/relationships/image" Target="../media/image245.png"/><Relationship Id="rId266" Type="http://schemas.openxmlformats.org/officeDocument/2006/relationships/image" Target="../media/image266.png"/><Relationship Id="rId287" Type="http://schemas.openxmlformats.org/officeDocument/2006/relationships/image" Target="../media/image287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5" Type="http://schemas.openxmlformats.org/officeDocument/2006/relationships/image" Target="../media/image235.png"/><Relationship Id="rId256" Type="http://schemas.openxmlformats.org/officeDocument/2006/relationships/image" Target="../media/image256.png"/><Relationship Id="rId277" Type="http://schemas.openxmlformats.org/officeDocument/2006/relationships/image" Target="../media/image277.png"/><Relationship Id="rId298" Type="http://schemas.openxmlformats.org/officeDocument/2006/relationships/image" Target="../media/image298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302" Type="http://schemas.openxmlformats.org/officeDocument/2006/relationships/image" Target="../media/image302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png"/><Relationship Id="rId246" Type="http://schemas.openxmlformats.org/officeDocument/2006/relationships/image" Target="../media/image246.png"/><Relationship Id="rId267" Type="http://schemas.openxmlformats.org/officeDocument/2006/relationships/image" Target="../media/image267.png"/><Relationship Id="rId288" Type="http://schemas.openxmlformats.org/officeDocument/2006/relationships/image" Target="../media/image288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278" Type="http://schemas.openxmlformats.org/officeDocument/2006/relationships/image" Target="../media/image278.png"/><Relationship Id="rId303" Type="http://schemas.openxmlformats.org/officeDocument/2006/relationships/image" Target="../media/image303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258" Type="http://schemas.openxmlformats.org/officeDocument/2006/relationships/image" Target="../media/image258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07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  <rv s="0">
    <v>70</v>
    <v>5</v>
  </rv>
  <rv s="0">
    <v>71</v>
    <v>5</v>
  </rv>
  <rv s="0">
    <v>72</v>
    <v>5</v>
  </rv>
  <rv s="0">
    <v>73</v>
    <v>5</v>
  </rv>
  <rv s="0">
    <v>74</v>
    <v>5</v>
  </rv>
  <rv s="0">
    <v>75</v>
    <v>5</v>
  </rv>
  <rv s="0">
    <v>76</v>
    <v>5</v>
  </rv>
  <rv s="0">
    <v>77</v>
    <v>5</v>
  </rv>
  <rv s="0">
    <v>78</v>
    <v>5</v>
  </rv>
  <rv s="0">
    <v>79</v>
    <v>5</v>
  </rv>
  <rv s="0">
    <v>80</v>
    <v>5</v>
  </rv>
  <rv s="0">
    <v>81</v>
    <v>5</v>
  </rv>
  <rv s="0">
    <v>82</v>
    <v>5</v>
  </rv>
  <rv s="0">
    <v>83</v>
    <v>5</v>
  </rv>
  <rv s="0">
    <v>84</v>
    <v>5</v>
  </rv>
  <rv s="0">
    <v>85</v>
    <v>5</v>
  </rv>
  <rv s="0">
    <v>86</v>
    <v>5</v>
  </rv>
  <rv s="0">
    <v>87</v>
    <v>5</v>
  </rv>
  <rv s="0">
    <v>88</v>
    <v>5</v>
  </rv>
  <rv s="0">
    <v>89</v>
    <v>5</v>
  </rv>
  <rv s="0">
    <v>90</v>
    <v>5</v>
  </rv>
  <rv s="0">
    <v>91</v>
    <v>5</v>
  </rv>
  <rv s="0">
    <v>92</v>
    <v>5</v>
  </rv>
  <rv s="0">
    <v>93</v>
    <v>5</v>
  </rv>
  <rv s="0">
    <v>94</v>
    <v>5</v>
  </rv>
  <rv s="0">
    <v>95</v>
    <v>5</v>
  </rv>
  <rv s="0">
    <v>96</v>
    <v>5</v>
  </rv>
  <rv s="0">
    <v>97</v>
    <v>5</v>
  </rv>
  <rv s="0">
    <v>98</v>
    <v>5</v>
  </rv>
  <rv s="0">
    <v>99</v>
    <v>5</v>
  </rv>
  <rv s="0">
    <v>100</v>
    <v>5</v>
  </rv>
  <rv s="0">
    <v>101</v>
    <v>5</v>
  </rv>
  <rv s="0">
    <v>102</v>
    <v>5</v>
  </rv>
  <rv s="0">
    <v>103</v>
    <v>5</v>
  </rv>
  <rv s="0">
    <v>104</v>
    <v>5</v>
  </rv>
  <rv s="0">
    <v>105</v>
    <v>5</v>
  </rv>
  <rv s="0">
    <v>106</v>
    <v>5</v>
  </rv>
  <rv s="0">
    <v>107</v>
    <v>5</v>
  </rv>
  <rv s="0">
    <v>108</v>
    <v>5</v>
  </rv>
  <rv s="0">
    <v>109</v>
    <v>5</v>
  </rv>
  <rv s="0">
    <v>110</v>
    <v>5</v>
  </rv>
  <rv s="0">
    <v>111</v>
    <v>5</v>
  </rv>
  <rv s="0">
    <v>112</v>
    <v>5</v>
  </rv>
  <rv s="0">
    <v>113</v>
    <v>5</v>
  </rv>
  <rv s="0">
    <v>114</v>
    <v>5</v>
  </rv>
  <rv s="0">
    <v>115</v>
    <v>5</v>
  </rv>
  <rv s="0">
    <v>116</v>
    <v>5</v>
  </rv>
  <rv s="0">
    <v>117</v>
    <v>5</v>
  </rv>
  <rv s="0">
    <v>118</v>
    <v>5</v>
  </rv>
  <rv s="0">
    <v>119</v>
    <v>5</v>
  </rv>
  <rv s="0">
    <v>120</v>
    <v>5</v>
  </rv>
  <rv s="0">
    <v>121</v>
    <v>5</v>
  </rv>
  <rv s="0">
    <v>122</v>
    <v>5</v>
  </rv>
  <rv s="0">
    <v>123</v>
    <v>5</v>
  </rv>
  <rv s="0">
    <v>124</v>
    <v>5</v>
  </rv>
  <rv s="0">
    <v>125</v>
    <v>5</v>
  </rv>
  <rv s="0">
    <v>126</v>
    <v>5</v>
  </rv>
  <rv s="0">
    <v>127</v>
    <v>5</v>
  </rv>
  <rv s="0">
    <v>128</v>
    <v>5</v>
  </rv>
  <rv s="0">
    <v>129</v>
    <v>5</v>
  </rv>
  <rv s="0">
    <v>130</v>
    <v>5</v>
  </rv>
  <rv s="0">
    <v>131</v>
    <v>5</v>
  </rv>
  <rv s="0">
    <v>132</v>
    <v>5</v>
  </rv>
  <rv s="0">
    <v>133</v>
    <v>5</v>
  </rv>
  <rv s="0">
    <v>134</v>
    <v>5</v>
  </rv>
  <rv s="0">
    <v>135</v>
    <v>5</v>
  </rv>
  <rv s="0">
    <v>136</v>
    <v>5</v>
  </rv>
  <rv s="0">
    <v>137</v>
    <v>5</v>
  </rv>
  <rv s="0">
    <v>138</v>
    <v>5</v>
  </rv>
  <rv s="0">
    <v>139</v>
    <v>5</v>
  </rv>
  <rv s="0">
    <v>140</v>
    <v>5</v>
  </rv>
  <rv s="1">
    <v>141</v>
    <v>5</v>
    <v>Picture</v>
  </rv>
  <rv s="0">
    <v>142</v>
    <v>5</v>
  </rv>
  <rv s="0">
    <v>143</v>
    <v>5</v>
  </rv>
  <rv s="0">
    <v>144</v>
    <v>5</v>
  </rv>
  <rv s="0">
    <v>145</v>
    <v>5</v>
  </rv>
  <rv s="0">
    <v>146</v>
    <v>5</v>
  </rv>
  <rv s="0">
    <v>147</v>
    <v>5</v>
  </rv>
  <rv s="0">
    <v>148</v>
    <v>5</v>
  </rv>
  <rv s="0">
    <v>149</v>
    <v>5</v>
  </rv>
  <rv s="0">
    <v>150</v>
    <v>5</v>
  </rv>
  <rv s="0">
    <v>151</v>
    <v>5</v>
  </rv>
  <rv s="0">
    <v>152</v>
    <v>5</v>
  </rv>
  <rv s="0">
    <v>153</v>
    <v>5</v>
  </rv>
  <rv s="0">
    <v>154</v>
    <v>5</v>
  </rv>
  <rv s="0">
    <v>155</v>
    <v>5</v>
  </rv>
  <rv s="0">
    <v>156</v>
    <v>5</v>
  </rv>
  <rv s="0">
    <v>157</v>
    <v>5</v>
  </rv>
  <rv s="0">
    <v>158</v>
    <v>5</v>
  </rv>
  <rv s="0">
    <v>159</v>
    <v>5</v>
  </rv>
  <rv s="0">
    <v>160</v>
    <v>5</v>
  </rv>
  <rv s="0">
    <v>161</v>
    <v>5</v>
  </rv>
  <rv s="0">
    <v>162</v>
    <v>5</v>
  </rv>
  <rv s="0">
    <v>163</v>
    <v>5</v>
  </rv>
  <rv s="0">
    <v>164</v>
    <v>5</v>
  </rv>
  <rv s="0">
    <v>165</v>
    <v>5</v>
  </rv>
  <rv s="0">
    <v>166</v>
    <v>5</v>
  </rv>
  <rv s="0">
    <v>167</v>
    <v>5</v>
  </rv>
  <rv s="0">
    <v>168</v>
    <v>5</v>
  </rv>
  <rv s="0">
    <v>169</v>
    <v>5</v>
  </rv>
  <rv s="0">
    <v>170</v>
    <v>5</v>
  </rv>
  <rv s="0">
    <v>171</v>
    <v>5</v>
  </rv>
  <rv s="0">
    <v>172</v>
    <v>5</v>
  </rv>
  <rv s="0">
    <v>173</v>
    <v>5</v>
  </rv>
  <rv s="0">
    <v>174</v>
    <v>5</v>
  </rv>
  <rv s="0">
    <v>175</v>
    <v>5</v>
  </rv>
  <rv s="0">
    <v>176</v>
    <v>5</v>
  </rv>
  <rv s="0">
    <v>177</v>
    <v>5</v>
  </rv>
  <rv s="0">
    <v>178</v>
    <v>5</v>
  </rv>
  <rv s="0">
    <v>179</v>
    <v>5</v>
  </rv>
  <rv s="0">
    <v>180</v>
    <v>5</v>
  </rv>
  <rv s="0">
    <v>181</v>
    <v>5</v>
  </rv>
  <rv s="0">
    <v>182</v>
    <v>5</v>
  </rv>
  <rv s="0">
    <v>183</v>
    <v>5</v>
  </rv>
  <rv s="0">
    <v>184</v>
    <v>5</v>
  </rv>
  <rv s="0">
    <v>185</v>
    <v>5</v>
  </rv>
  <rv s="0">
    <v>186</v>
    <v>5</v>
  </rv>
  <rv s="0">
    <v>187</v>
    <v>5</v>
  </rv>
  <rv s="0">
    <v>188</v>
    <v>5</v>
  </rv>
  <rv s="0">
    <v>189</v>
    <v>5</v>
  </rv>
  <rv s="0">
    <v>190</v>
    <v>5</v>
  </rv>
  <rv s="0">
    <v>191</v>
    <v>5</v>
  </rv>
  <rv s="0">
    <v>192</v>
    <v>5</v>
  </rv>
  <rv s="0">
    <v>193</v>
    <v>5</v>
  </rv>
  <rv s="0">
    <v>194</v>
    <v>5</v>
  </rv>
  <rv s="0">
    <v>195</v>
    <v>5</v>
  </rv>
  <rv s="0">
    <v>196</v>
    <v>5</v>
  </rv>
  <rv s="0">
    <v>197</v>
    <v>5</v>
  </rv>
  <rv s="0">
    <v>198</v>
    <v>5</v>
  </rv>
  <rv s="0">
    <v>199</v>
    <v>5</v>
  </rv>
  <rv s="0">
    <v>200</v>
    <v>5</v>
  </rv>
  <rv s="0">
    <v>201</v>
    <v>5</v>
  </rv>
  <rv s="0">
    <v>202</v>
    <v>5</v>
  </rv>
  <rv s="0">
    <v>203</v>
    <v>5</v>
  </rv>
  <rv s="0">
    <v>204</v>
    <v>5</v>
  </rv>
  <rv s="0">
    <v>205</v>
    <v>5</v>
  </rv>
  <rv s="0">
    <v>206</v>
    <v>5</v>
  </rv>
  <rv s="0">
    <v>207</v>
    <v>5</v>
  </rv>
  <rv s="0">
    <v>208</v>
    <v>5</v>
  </rv>
  <rv s="0">
    <v>209</v>
    <v>5</v>
  </rv>
  <rv s="0">
    <v>210</v>
    <v>5</v>
  </rv>
  <rv s="0">
    <v>211</v>
    <v>5</v>
  </rv>
  <rv s="0">
    <v>212</v>
    <v>5</v>
  </rv>
  <rv s="0">
    <v>213</v>
    <v>5</v>
  </rv>
  <rv s="0">
    <v>214</v>
    <v>5</v>
  </rv>
  <rv s="0">
    <v>215</v>
    <v>5</v>
  </rv>
  <rv s="0">
    <v>216</v>
    <v>5</v>
  </rv>
  <rv s="0">
    <v>217</v>
    <v>5</v>
  </rv>
  <rv s="0">
    <v>218</v>
    <v>5</v>
  </rv>
  <rv s="1">
    <v>219</v>
    <v>5</v>
    <v>Picture</v>
  </rv>
  <rv s="0">
    <v>220</v>
    <v>5</v>
  </rv>
  <rv s="0">
    <v>221</v>
    <v>5</v>
  </rv>
  <rv s="0">
    <v>222</v>
    <v>5</v>
  </rv>
  <rv s="0">
    <v>223</v>
    <v>5</v>
  </rv>
  <rv s="0">
    <v>224</v>
    <v>5</v>
  </rv>
  <rv s="0">
    <v>225</v>
    <v>5</v>
  </rv>
  <rv s="0">
    <v>226</v>
    <v>5</v>
  </rv>
  <rv s="0">
    <v>227</v>
    <v>5</v>
  </rv>
  <rv s="0">
    <v>228</v>
    <v>5</v>
  </rv>
  <rv s="0">
    <v>229</v>
    <v>5</v>
  </rv>
  <rv s="0">
    <v>230</v>
    <v>5</v>
  </rv>
  <rv s="0">
    <v>231</v>
    <v>5</v>
  </rv>
  <rv s="0">
    <v>232</v>
    <v>5</v>
  </rv>
  <rv s="0">
    <v>233</v>
    <v>5</v>
  </rv>
  <rv s="0">
    <v>234</v>
    <v>5</v>
  </rv>
  <rv s="0">
    <v>235</v>
    <v>5</v>
  </rv>
  <rv s="0">
    <v>236</v>
    <v>5</v>
  </rv>
  <rv s="0">
    <v>237</v>
    <v>5</v>
  </rv>
  <rv s="0">
    <v>238</v>
    <v>5</v>
  </rv>
  <rv s="0">
    <v>239</v>
    <v>5</v>
  </rv>
  <rv s="0">
    <v>240</v>
    <v>5</v>
  </rv>
  <rv s="0">
    <v>241</v>
    <v>5</v>
  </rv>
  <rv s="0">
    <v>242</v>
    <v>5</v>
  </rv>
  <rv s="0">
    <v>243</v>
    <v>5</v>
  </rv>
  <rv s="0">
    <v>244</v>
    <v>5</v>
  </rv>
  <rv s="0">
    <v>245</v>
    <v>5</v>
  </rv>
  <rv s="0">
    <v>246</v>
    <v>5</v>
  </rv>
  <rv s="0">
    <v>247</v>
    <v>5</v>
  </rv>
  <rv s="0">
    <v>248</v>
    <v>5</v>
  </rv>
  <rv s="0">
    <v>249</v>
    <v>5</v>
  </rv>
  <rv s="0">
    <v>250</v>
    <v>5</v>
  </rv>
  <rv s="0">
    <v>251</v>
    <v>5</v>
  </rv>
  <rv s="0">
    <v>252</v>
    <v>5</v>
  </rv>
  <rv s="0">
    <v>253</v>
    <v>5</v>
  </rv>
  <rv s="0">
    <v>254</v>
    <v>5</v>
  </rv>
  <rv s="0">
    <v>255</v>
    <v>5</v>
  </rv>
  <rv s="0">
    <v>256</v>
    <v>5</v>
  </rv>
  <rv s="0">
    <v>257</v>
    <v>5</v>
  </rv>
  <rv s="0">
    <v>258</v>
    <v>5</v>
  </rv>
  <rv s="0">
    <v>259</v>
    <v>5</v>
  </rv>
  <rv s="0">
    <v>260</v>
    <v>5</v>
  </rv>
  <rv s="0">
    <v>261</v>
    <v>5</v>
  </rv>
  <rv s="0">
    <v>262</v>
    <v>5</v>
  </rv>
  <rv s="0">
    <v>263</v>
    <v>5</v>
  </rv>
  <rv s="0">
    <v>264</v>
    <v>5</v>
  </rv>
  <rv s="0">
    <v>265</v>
    <v>5</v>
  </rv>
  <rv s="0">
    <v>266</v>
    <v>5</v>
  </rv>
  <rv s="0">
    <v>267</v>
    <v>5</v>
  </rv>
  <rv s="0">
    <v>268</v>
    <v>5</v>
  </rv>
  <rv s="0">
    <v>269</v>
    <v>5</v>
  </rv>
  <rv s="0">
    <v>270</v>
    <v>5</v>
  </rv>
  <rv s="0">
    <v>271</v>
    <v>5</v>
  </rv>
  <rv s="0">
    <v>272</v>
    <v>5</v>
  </rv>
  <rv s="0">
    <v>273</v>
    <v>5</v>
  </rv>
  <rv s="0">
    <v>274</v>
    <v>5</v>
  </rv>
  <rv s="0">
    <v>275</v>
    <v>5</v>
  </rv>
  <rv s="0">
    <v>276</v>
    <v>5</v>
  </rv>
  <rv s="0">
    <v>277</v>
    <v>5</v>
  </rv>
  <rv s="0">
    <v>278</v>
    <v>5</v>
  </rv>
  <rv s="0">
    <v>279</v>
    <v>5</v>
  </rv>
  <rv s="0">
    <v>280</v>
    <v>5</v>
  </rv>
  <rv s="0">
    <v>281</v>
    <v>5</v>
  </rv>
  <rv s="0">
    <v>282</v>
    <v>5</v>
  </rv>
  <rv s="0">
    <v>283</v>
    <v>5</v>
  </rv>
  <rv s="0">
    <v>284</v>
    <v>5</v>
  </rv>
  <rv s="0">
    <v>285</v>
    <v>5</v>
  </rv>
  <rv s="0">
    <v>286</v>
    <v>5</v>
  </rv>
  <rv s="0">
    <v>287</v>
    <v>5</v>
  </rv>
  <rv s="0">
    <v>288</v>
    <v>5</v>
  </rv>
  <rv s="0">
    <v>289</v>
    <v>5</v>
  </rv>
  <rv s="0">
    <v>290</v>
    <v>5</v>
  </rv>
  <rv s="0">
    <v>291</v>
    <v>5</v>
  </rv>
  <rv s="0">
    <v>292</v>
    <v>5</v>
  </rv>
  <rv s="0">
    <v>293</v>
    <v>5</v>
  </rv>
  <rv s="0">
    <v>294</v>
    <v>5</v>
  </rv>
  <rv s="0">
    <v>295</v>
    <v>5</v>
  </rv>
  <rv s="0">
    <v>296</v>
    <v>5</v>
  </rv>
  <rv s="0">
    <v>297</v>
    <v>5</v>
  </rv>
  <rv s="0">
    <v>298</v>
    <v>5</v>
  </rv>
  <rv s="0">
    <v>299</v>
    <v>5</v>
  </rv>
  <rv s="0">
    <v>300</v>
    <v>5</v>
  </rv>
  <rv s="0">
    <v>301</v>
    <v>5</v>
  </rv>
  <rv s="0">
    <v>302</v>
    <v>5</v>
  </rv>
  <rv s="0">
    <v>303</v>
    <v>5</v>
  </rv>
  <rv s="0">
    <v>304</v>
    <v>5</v>
  </rv>
  <rv s="0">
    <v>305</v>
    <v>5</v>
  </rv>
  <rv s="0">
    <v>306</v>
    <v>5</v>
  </rv>
</rvData>
</file>

<file path=xl/richData/rdrichvaluestructure.xml><?xml version="1.0" encoding="utf-8"?>
<rvStructures xmlns="http://schemas.microsoft.com/office/spreadsheetml/2017/richdata" count="2">
  <s t="_localImage">
    <k n="_rvRel:LocalImageIdentifier" t="i"/>
    <k n="CalcOrigin" t="i"/>
  </s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  <rel r:id="rId116"/>
  <rel r:id="rId117"/>
  <rel r:id="rId118"/>
  <rel r:id="rId119"/>
  <rel r:id="rId120"/>
  <rel r:id="rId121"/>
  <rel r:id="rId122"/>
  <rel r:id="rId123"/>
  <rel r:id="rId124"/>
  <rel r:id="rId125"/>
  <rel r:id="rId126"/>
  <rel r:id="rId127"/>
  <rel r:id="rId128"/>
  <rel r:id="rId129"/>
  <rel r:id="rId130"/>
  <rel r:id="rId131"/>
  <rel r:id="rId132"/>
  <rel r:id="rId133"/>
  <rel r:id="rId134"/>
  <rel r:id="rId135"/>
  <rel r:id="rId136"/>
  <rel r:id="rId137"/>
  <rel r:id="rId138"/>
  <rel r:id="rId139"/>
  <rel r:id="rId140"/>
  <rel r:id="rId141"/>
  <rel r:id="rId142"/>
  <rel r:id="rId143"/>
  <rel r:id="rId144"/>
  <rel r:id="rId145"/>
  <rel r:id="rId146"/>
  <rel r:id="rId147"/>
  <rel r:id="rId148"/>
  <rel r:id="rId149"/>
  <rel r:id="rId150"/>
  <rel r:id="rId151"/>
  <rel r:id="rId152"/>
  <rel r:id="rId153"/>
  <rel r:id="rId154"/>
  <rel r:id="rId155"/>
  <rel r:id="rId156"/>
  <rel r:id="rId157"/>
  <rel r:id="rId158"/>
  <rel r:id="rId159"/>
  <rel r:id="rId160"/>
  <rel r:id="rId161"/>
  <rel r:id="rId162"/>
  <rel r:id="rId163"/>
  <rel r:id="rId164"/>
  <rel r:id="rId165"/>
  <rel r:id="rId166"/>
  <rel r:id="rId167"/>
  <rel r:id="rId168"/>
  <rel r:id="rId169"/>
  <rel r:id="rId170"/>
  <rel r:id="rId171"/>
  <rel r:id="rId172"/>
  <rel r:id="rId173"/>
  <rel r:id="rId174"/>
  <rel r:id="rId175"/>
  <rel r:id="rId176"/>
  <rel r:id="rId177"/>
  <rel r:id="rId178"/>
  <rel r:id="rId179"/>
  <rel r:id="rId180"/>
  <rel r:id="rId181"/>
  <rel r:id="rId182"/>
  <rel r:id="rId183"/>
  <rel r:id="rId184"/>
  <rel r:id="rId185"/>
  <rel r:id="rId186"/>
  <rel r:id="rId187"/>
  <rel r:id="rId188"/>
  <rel r:id="rId189"/>
  <rel r:id="rId190"/>
  <rel r:id="rId191"/>
  <rel r:id="rId192"/>
  <rel r:id="rId193"/>
  <rel r:id="rId194"/>
  <rel r:id="rId195"/>
  <rel r:id="rId196"/>
  <rel r:id="rId197"/>
  <rel r:id="rId198"/>
  <rel r:id="rId199"/>
  <rel r:id="rId200"/>
  <rel r:id="rId201"/>
  <rel r:id="rId202"/>
  <rel r:id="rId203"/>
  <rel r:id="rId204"/>
  <rel r:id="rId205"/>
  <rel r:id="rId206"/>
  <rel r:id="rId207"/>
  <rel r:id="rId208"/>
  <rel r:id="rId209"/>
  <rel r:id="rId210"/>
  <rel r:id="rId211"/>
  <rel r:id="rId212"/>
  <rel r:id="rId213"/>
  <rel r:id="rId214"/>
  <rel r:id="rId215"/>
  <rel r:id="rId216"/>
  <rel r:id="rId217"/>
  <rel r:id="rId218"/>
  <rel r:id="rId219"/>
  <rel r:id="rId220"/>
  <rel r:id="rId221"/>
  <rel r:id="rId222"/>
  <rel r:id="rId223"/>
  <rel r:id="rId224"/>
  <rel r:id="rId225"/>
  <rel r:id="rId226"/>
  <rel r:id="rId227"/>
  <rel r:id="rId228"/>
  <rel r:id="rId229"/>
  <rel r:id="rId230"/>
  <rel r:id="rId231"/>
  <rel r:id="rId232"/>
  <rel r:id="rId233"/>
  <rel r:id="rId234"/>
  <rel r:id="rId235"/>
  <rel r:id="rId236"/>
  <rel r:id="rId237"/>
  <rel r:id="rId238"/>
  <rel r:id="rId239"/>
  <rel r:id="rId240"/>
  <rel r:id="rId241"/>
  <rel r:id="rId242"/>
  <rel r:id="rId243"/>
  <rel r:id="rId244"/>
  <rel r:id="rId245"/>
  <rel r:id="rId246"/>
  <rel r:id="rId247"/>
  <rel r:id="rId248"/>
  <rel r:id="rId249"/>
  <rel r:id="rId250"/>
  <rel r:id="rId251"/>
  <rel r:id="rId252"/>
  <rel r:id="rId253"/>
  <rel r:id="rId254"/>
  <rel r:id="rId255"/>
  <rel r:id="rId256"/>
  <rel r:id="rId257"/>
  <rel r:id="rId258"/>
  <rel r:id="rId259"/>
  <rel r:id="rId260"/>
  <rel r:id="rId261"/>
  <rel r:id="rId262"/>
  <rel r:id="rId263"/>
  <rel r:id="rId264"/>
  <rel r:id="rId265"/>
  <rel r:id="rId266"/>
  <rel r:id="rId267"/>
  <rel r:id="rId268"/>
  <rel r:id="rId269"/>
  <rel r:id="rId270"/>
  <rel r:id="rId271"/>
  <rel r:id="rId272"/>
  <rel r:id="rId273"/>
  <rel r:id="rId274"/>
  <rel r:id="rId275"/>
  <rel r:id="rId276"/>
  <rel r:id="rId277"/>
  <rel r:id="rId278"/>
  <rel r:id="rId279"/>
  <rel r:id="rId280"/>
  <rel r:id="rId281"/>
  <rel r:id="rId282"/>
  <rel r:id="rId283"/>
  <rel r:id="rId284"/>
  <rel r:id="rId285"/>
  <rel r:id="rId286"/>
  <rel r:id="rId287"/>
  <rel r:id="rId288"/>
  <rel r:id="rId289"/>
  <rel r:id="rId290"/>
  <rel r:id="rId291"/>
  <rel r:id="rId292"/>
  <rel r:id="rId293"/>
  <rel r:id="rId294"/>
  <rel r:id="rId295"/>
  <rel r:id="rId296"/>
  <rel r:id="rId297"/>
  <rel r:id="rId298"/>
  <rel r:id="rId299"/>
  <rel r:id="rId300"/>
  <rel r:id="rId301"/>
  <rel r:id="rId302"/>
  <rel r:id="rId303"/>
  <rel r:id="rId304"/>
  <rel r:id="rId305"/>
  <rel r:id="rId306"/>
  <rel r:id="rId307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EC814-2C20-4988-836A-8D8AEF503F7E}">
  <dimension ref="A1:GM701"/>
  <sheetViews>
    <sheetView tabSelected="1" workbookViewId="0">
      <pane ySplit="7" topLeftCell="A8" activePane="bottomLeft" state="frozen"/>
      <selection pane="bottomLeft" activeCell="B9" sqref="B9"/>
    </sheetView>
  </sheetViews>
  <sheetFormatPr baseColWidth="10" defaultColWidth="11.42578125" defaultRowHeight="44.25" customHeight="1" x14ac:dyDescent="0.2"/>
  <cols>
    <col min="1" max="1" width="7" style="72" bestFit="1" customWidth="1"/>
    <col min="2" max="2" width="7.5703125" style="73" customWidth="1"/>
    <col min="3" max="3" width="5.140625" style="74" customWidth="1"/>
    <col min="4" max="4" width="35.85546875" style="75" customWidth="1"/>
    <col min="5" max="5" width="5.140625" style="76" customWidth="1"/>
    <col min="6" max="6" width="7.7109375" style="77" customWidth="1"/>
    <col min="7" max="7" width="8.28515625" style="78" customWidth="1"/>
    <col min="8" max="8" width="3.5703125" style="76" customWidth="1"/>
    <col min="9" max="9" width="8.7109375" style="79" customWidth="1"/>
    <col min="10" max="10" width="7.5703125" style="79" customWidth="1"/>
    <col min="11" max="11" width="7.28515625" style="79" bestFit="1" customWidth="1"/>
    <col min="12" max="12" width="7.28515625" style="79" customWidth="1"/>
    <col min="13" max="13" width="63.42578125" style="64" bestFit="1" customWidth="1"/>
    <col min="14" max="16384" width="11.42578125" style="64"/>
  </cols>
  <sheetData>
    <row r="1" spans="1:13" ht="15" customHeight="1" x14ac:dyDescent="0.2">
      <c r="A1" s="124"/>
      <c r="B1" s="127" t="s">
        <v>527</v>
      </c>
      <c r="C1" s="127"/>
      <c r="D1" s="127"/>
      <c r="E1" s="127"/>
      <c r="F1" s="127"/>
      <c r="G1" s="127"/>
      <c r="H1" s="127"/>
      <c r="I1" s="127"/>
      <c r="J1" s="128"/>
      <c r="K1" s="53"/>
      <c r="L1" s="53"/>
      <c r="M1" s="55"/>
    </row>
    <row r="2" spans="1:13" ht="15" customHeight="1" x14ac:dyDescent="0.25">
      <c r="A2" s="125"/>
      <c r="B2" s="129"/>
      <c r="C2" s="129"/>
      <c r="D2" s="129"/>
      <c r="E2" s="129"/>
      <c r="F2" s="129"/>
      <c r="G2" s="129"/>
      <c r="H2" s="129"/>
      <c r="I2" s="129"/>
      <c r="J2" s="130"/>
      <c r="K2" s="50"/>
      <c r="L2" s="50"/>
      <c r="M2" s="52"/>
    </row>
    <row r="3" spans="1:13" ht="15" customHeight="1" x14ac:dyDescent="0.2">
      <c r="A3" s="125"/>
      <c r="B3" s="129"/>
      <c r="C3" s="129"/>
      <c r="D3" s="129"/>
      <c r="E3" s="129"/>
      <c r="F3" s="129"/>
      <c r="G3" s="129"/>
      <c r="H3" s="129"/>
      <c r="I3" s="129"/>
      <c r="J3" s="130"/>
      <c r="K3" s="50"/>
      <c r="L3" s="50"/>
      <c r="M3" s="51"/>
    </row>
    <row r="4" spans="1:13" ht="15" customHeight="1" x14ac:dyDescent="0.2">
      <c r="A4" s="125"/>
      <c r="B4" s="129"/>
      <c r="C4" s="129"/>
      <c r="D4" s="129"/>
      <c r="E4" s="129"/>
      <c r="F4" s="129"/>
      <c r="G4" s="129"/>
      <c r="H4" s="129"/>
      <c r="I4" s="129"/>
      <c r="J4" s="130"/>
      <c r="K4" s="50"/>
      <c r="L4" s="50"/>
      <c r="M4" s="51"/>
    </row>
    <row r="5" spans="1:13" ht="15" customHeight="1" x14ac:dyDescent="0.2">
      <c r="A5" s="125"/>
      <c r="B5" s="129"/>
      <c r="C5" s="129"/>
      <c r="D5" s="129"/>
      <c r="E5" s="129"/>
      <c r="F5" s="129"/>
      <c r="G5" s="129"/>
      <c r="H5" s="129"/>
      <c r="I5" s="129"/>
      <c r="J5" s="130"/>
      <c r="K5" s="50"/>
      <c r="L5" s="50"/>
      <c r="M5" s="51"/>
    </row>
    <row r="6" spans="1:13" ht="15" customHeight="1" thickBot="1" x14ac:dyDescent="0.25">
      <c r="A6" s="126"/>
      <c r="B6" s="131"/>
      <c r="C6" s="131"/>
      <c r="D6" s="131"/>
      <c r="E6" s="131"/>
      <c r="F6" s="131"/>
      <c r="G6" s="131"/>
      <c r="H6" s="131"/>
      <c r="I6" s="131"/>
      <c r="J6" s="132"/>
      <c r="K6" s="54"/>
      <c r="L6" s="54"/>
      <c r="M6" s="56"/>
    </row>
    <row r="7" spans="1:13" s="118" customFormat="1" ht="33.75" x14ac:dyDescent="0.2">
      <c r="A7" s="93" t="s">
        <v>0</v>
      </c>
      <c r="B7" s="90" t="s">
        <v>1</v>
      </c>
      <c r="C7" s="91" t="s">
        <v>2</v>
      </c>
      <c r="D7" s="90" t="s">
        <v>3</v>
      </c>
      <c r="E7" s="49" t="s">
        <v>4</v>
      </c>
      <c r="F7" s="49" t="s">
        <v>5</v>
      </c>
      <c r="G7" s="49" t="s">
        <v>6</v>
      </c>
      <c r="H7" s="49" t="s">
        <v>7</v>
      </c>
      <c r="I7" s="48" t="s">
        <v>8</v>
      </c>
      <c r="J7" s="48" t="s">
        <v>9</v>
      </c>
      <c r="K7" s="48" t="s">
        <v>10</v>
      </c>
      <c r="L7" s="48" t="s">
        <v>11</v>
      </c>
      <c r="M7" s="57" t="s">
        <v>12</v>
      </c>
    </row>
    <row r="8" spans="1:13" ht="21" customHeight="1" x14ac:dyDescent="0.2">
      <c r="A8" s="95"/>
      <c r="B8" s="134" t="s">
        <v>521</v>
      </c>
      <c r="C8" s="135"/>
      <c r="D8" s="135"/>
      <c r="E8" s="107"/>
      <c r="F8" s="108"/>
      <c r="G8" s="108"/>
      <c r="H8" s="108"/>
      <c r="I8" s="108"/>
      <c r="J8" s="108"/>
      <c r="K8" s="109"/>
      <c r="L8" s="109"/>
      <c r="M8" s="110"/>
    </row>
    <row r="9" spans="1:13" customFormat="1" ht="21" customHeight="1" x14ac:dyDescent="0.25">
      <c r="A9" s="112"/>
      <c r="B9" s="47" t="e" vm="1">
        <v>#VALUE!</v>
      </c>
      <c r="C9" s="112">
        <v>26491</v>
      </c>
      <c r="D9" s="112" t="s">
        <v>522</v>
      </c>
      <c r="E9" s="47">
        <v>24</v>
      </c>
      <c r="F9" s="113">
        <v>32.4</v>
      </c>
      <c r="G9" s="113">
        <v>30.57</v>
      </c>
      <c r="H9" s="114">
        <v>0.06</v>
      </c>
      <c r="I9" s="47"/>
      <c r="J9" s="115">
        <f t="shared" ref="J9:J23" si="0">G9*I9</f>
        <v>0</v>
      </c>
      <c r="K9" s="115">
        <f t="shared" ref="K9:K23" si="1">I9*F9</f>
        <v>0</v>
      </c>
      <c r="L9" s="47" t="s">
        <v>16</v>
      </c>
      <c r="M9" s="111"/>
    </row>
    <row r="10" spans="1:13" customFormat="1" ht="21" customHeight="1" x14ac:dyDescent="0.25">
      <c r="A10" s="112"/>
      <c r="B10" s="47" t="e" vm="2">
        <v>#VALUE!</v>
      </c>
      <c r="C10" s="112">
        <v>24550</v>
      </c>
      <c r="D10" s="116" t="s">
        <v>544</v>
      </c>
      <c r="E10" s="47">
        <v>10</v>
      </c>
      <c r="F10" s="113">
        <v>79.5</v>
      </c>
      <c r="G10" s="113">
        <v>75</v>
      </c>
      <c r="H10" s="114">
        <v>0.06</v>
      </c>
      <c r="I10" s="47"/>
      <c r="J10" s="115">
        <f t="shared" si="0"/>
        <v>0</v>
      </c>
      <c r="K10" s="115">
        <f t="shared" si="1"/>
        <v>0</v>
      </c>
      <c r="L10" s="47" t="s">
        <v>16</v>
      </c>
      <c r="M10" s="111"/>
    </row>
    <row r="11" spans="1:13" customFormat="1" ht="21" customHeight="1" x14ac:dyDescent="0.25">
      <c r="A11" s="112"/>
      <c r="B11" s="47" t="e" vm="3">
        <v>#VALUE!</v>
      </c>
      <c r="C11" s="112">
        <v>24553</v>
      </c>
      <c r="D11" s="112" t="s">
        <v>523</v>
      </c>
      <c r="E11" s="47">
        <v>10</v>
      </c>
      <c r="F11" s="113">
        <v>79.5</v>
      </c>
      <c r="G11" s="113">
        <v>75</v>
      </c>
      <c r="H11" s="114">
        <v>0.06</v>
      </c>
      <c r="I11" s="47"/>
      <c r="J11" s="115">
        <f t="shared" si="0"/>
        <v>0</v>
      </c>
      <c r="K11" s="115">
        <f t="shared" si="1"/>
        <v>0</v>
      </c>
      <c r="L11" s="47" t="s">
        <v>16</v>
      </c>
      <c r="M11" s="111"/>
    </row>
    <row r="12" spans="1:13" customFormat="1" ht="21" customHeight="1" x14ac:dyDescent="0.25">
      <c r="A12" s="112"/>
      <c r="B12" s="47" t="e" vm="4">
        <v>#VALUE!</v>
      </c>
      <c r="C12" s="112">
        <v>24626</v>
      </c>
      <c r="D12" s="112" t="s">
        <v>524</v>
      </c>
      <c r="E12" s="47">
        <v>12</v>
      </c>
      <c r="F12" s="113">
        <v>50.4</v>
      </c>
      <c r="G12" s="113">
        <v>47.55</v>
      </c>
      <c r="H12" s="114">
        <v>0.06</v>
      </c>
      <c r="I12" s="47"/>
      <c r="J12" s="115">
        <f t="shared" si="0"/>
        <v>0</v>
      </c>
      <c r="K12" s="115">
        <f t="shared" si="1"/>
        <v>0</v>
      </c>
      <c r="L12" s="47" t="s">
        <v>16</v>
      </c>
      <c r="M12" s="111"/>
    </row>
    <row r="13" spans="1:13" customFormat="1" ht="21" customHeight="1" x14ac:dyDescent="0.25">
      <c r="A13" s="112"/>
      <c r="B13" s="47" t="e" vm="5">
        <v>#VALUE!</v>
      </c>
      <c r="C13" s="112">
        <v>24644</v>
      </c>
      <c r="D13" s="112" t="s">
        <v>525</v>
      </c>
      <c r="E13" s="47">
        <v>12</v>
      </c>
      <c r="F13" s="113">
        <v>48</v>
      </c>
      <c r="G13" s="113">
        <v>45.28</v>
      </c>
      <c r="H13" s="114">
        <v>0.06</v>
      </c>
      <c r="I13" s="47"/>
      <c r="J13" s="115">
        <f t="shared" si="0"/>
        <v>0</v>
      </c>
      <c r="K13" s="115">
        <f t="shared" si="1"/>
        <v>0</v>
      </c>
      <c r="L13" s="47" t="s">
        <v>16</v>
      </c>
      <c r="M13" s="111"/>
    </row>
    <row r="14" spans="1:13" customFormat="1" ht="21" customHeight="1" x14ac:dyDescent="0.25">
      <c r="A14" s="112"/>
      <c r="B14" s="47" t="e" vm="6">
        <v>#VALUE!</v>
      </c>
      <c r="C14" s="112">
        <v>24645</v>
      </c>
      <c r="D14" s="112" t="s">
        <v>526</v>
      </c>
      <c r="E14" s="47">
        <v>12</v>
      </c>
      <c r="F14" s="113">
        <v>50.4</v>
      </c>
      <c r="G14" s="113">
        <v>47.55</v>
      </c>
      <c r="H14" s="114">
        <v>0.06</v>
      </c>
      <c r="I14" s="47"/>
      <c r="J14" s="115">
        <f t="shared" si="0"/>
        <v>0</v>
      </c>
      <c r="K14" s="115">
        <f t="shared" si="1"/>
        <v>0</v>
      </c>
      <c r="L14" s="47" t="s">
        <v>16</v>
      </c>
      <c r="M14" s="111"/>
    </row>
    <row r="15" spans="1:13" customFormat="1" ht="21" customHeight="1" x14ac:dyDescent="0.25">
      <c r="A15" s="112"/>
      <c r="B15" s="47" t="e" vm="7">
        <v>#VALUE!</v>
      </c>
      <c r="C15" s="112">
        <v>24656</v>
      </c>
      <c r="D15" s="112" t="s">
        <v>528</v>
      </c>
      <c r="E15" s="47">
        <v>12</v>
      </c>
      <c r="F15" s="113">
        <v>52.8</v>
      </c>
      <c r="G15" s="113">
        <v>49.81</v>
      </c>
      <c r="H15" s="114">
        <v>0.06</v>
      </c>
      <c r="I15" s="47"/>
      <c r="J15" s="115">
        <f t="shared" si="0"/>
        <v>0</v>
      </c>
      <c r="K15" s="115">
        <f t="shared" si="1"/>
        <v>0</v>
      </c>
      <c r="L15" s="47" t="s">
        <v>16</v>
      </c>
      <c r="M15" s="111"/>
    </row>
    <row r="16" spans="1:13" customFormat="1" ht="21" customHeight="1" x14ac:dyDescent="0.25">
      <c r="A16" s="112"/>
      <c r="B16" s="117" t="e" vm="8">
        <v>#VALUE!</v>
      </c>
      <c r="C16" s="112">
        <v>24657</v>
      </c>
      <c r="D16" s="112" t="s">
        <v>529</v>
      </c>
      <c r="E16" s="47">
        <v>8</v>
      </c>
      <c r="F16" s="113">
        <v>46.4</v>
      </c>
      <c r="G16" s="113">
        <v>43.77</v>
      </c>
      <c r="H16" s="114">
        <v>0.06</v>
      </c>
      <c r="I16" s="47"/>
      <c r="J16" s="115">
        <f t="shared" si="0"/>
        <v>0</v>
      </c>
      <c r="K16" s="115">
        <f t="shared" si="1"/>
        <v>0</v>
      </c>
      <c r="L16" s="47" t="s">
        <v>16</v>
      </c>
      <c r="M16" s="111"/>
    </row>
    <row r="17" spans="1:13" customFormat="1" ht="21" customHeight="1" x14ac:dyDescent="0.25">
      <c r="A17" s="112"/>
      <c r="B17" s="117" t="e" vm="9">
        <v>#VALUE!</v>
      </c>
      <c r="C17" s="112">
        <v>24663</v>
      </c>
      <c r="D17" s="112" t="s">
        <v>530</v>
      </c>
      <c r="E17" s="47">
        <v>12</v>
      </c>
      <c r="F17" s="113">
        <v>86.4</v>
      </c>
      <c r="G17" s="113">
        <v>81.510000000000005</v>
      </c>
      <c r="H17" s="114">
        <v>0.06</v>
      </c>
      <c r="I17" s="47"/>
      <c r="J17" s="115">
        <f t="shared" si="0"/>
        <v>0</v>
      </c>
      <c r="K17" s="115">
        <f t="shared" si="1"/>
        <v>0</v>
      </c>
      <c r="L17" s="47" t="s">
        <v>16</v>
      </c>
      <c r="M17" s="111"/>
    </row>
    <row r="18" spans="1:13" customFormat="1" ht="21" customHeight="1" x14ac:dyDescent="0.25">
      <c r="A18" s="112"/>
      <c r="B18" s="47" t="e" vm="10">
        <v>#VALUE!</v>
      </c>
      <c r="C18" s="112">
        <v>24664</v>
      </c>
      <c r="D18" s="112" t="s">
        <v>531</v>
      </c>
      <c r="E18" s="47">
        <v>12</v>
      </c>
      <c r="F18" s="113">
        <v>50.4</v>
      </c>
      <c r="G18" s="113">
        <v>47.55</v>
      </c>
      <c r="H18" s="114">
        <v>0.06</v>
      </c>
      <c r="I18" s="47"/>
      <c r="J18" s="115">
        <f t="shared" si="0"/>
        <v>0</v>
      </c>
      <c r="K18" s="115">
        <f t="shared" si="1"/>
        <v>0</v>
      </c>
      <c r="L18" s="47" t="s">
        <v>16</v>
      </c>
      <c r="M18" s="111"/>
    </row>
    <row r="19" spans="1:13" customFormat="1" ht="21" customHeight="1" x14ac:dyDescent="0.25">
      <c r="A19" s="112"/>
      <c r="B19" s="117" t="e" vm="11">
        <v>#VALUE!</v>
      </c>
      <c r="C19" s="112">
        <v>88596</v>
      </c>
      <c r="D19" s="112" t="s">
        <v>534</v>
      </c>
      <c r="E19" s="47">
        <v>6</v>
      </c>
      <c r="F19" s="113">
        <v>35.4</v>
      </c>
      <c r="G19" s="113">
        <v>33.4</v>
      </c>
      <c r="H19" s="114">
        <v>0.06</v>
      </c>
      <c r="I19" s="47"/>
      <c r="J19" s="115">
        <f t="shared" si="0"/>
        <v>0</v>
      </c>
      <c r="K19" s="115">
        <f t="shared" si="1"/>
        <v>0</v>
      </c>
      <c r="L19" s="47" t="s">
        <v>16</v>
      </c>
      <c r="M19" s="111"/>
    </row>
    <row r="20" spans="1:13" customFormat="1" ht="21" customHeight="1" x14ac:dyDescent="0.25">
      <c r="A20" s="112"/>
      <c r="B20" s="117" t="e" vm="12">
        <v>#VALUE!</v>
      </c>
      <c r="C20" s="112">
        <v>88476</v>
      </c>
      <c r="D20" s="112" t="s">
        <v>535</v>
      </c>
      <c r="E20" s="47">
        <v>10</v>
      </c>
      <c r="F20" s="113">
        <v>99</v>
      </c>
      <c r="G20" s="113">
        <v>93.4</v>
      </c>
      <c r="H20" s="114">
        <v>0.06</v>
      </c>
      <c r="I20" s="47"/>
      <c r="J20" s="115">
        <f t="shared" si="0"/>
        <v>0</v>
      </c>
      <c r="K20" s="115">
        <f t="shared" si="1"/>
        <v>0</v>
      </c>
      <c r="L20" s="47" t="s">
        <v>16</v>
      </c>
      <c r="M20" s="111"/>
    </row>
    <row r="21" spans="1:13" customFormat="1" ht="21" customHeight="1" x14ac:dyDescent="0.25">
      <c r="A21" s="112"/>
      <c r="B21" s="47" t="e" vm="13">
        <v>#VALUE!</v>
      </c>
      <c r="C21" s="112">
        <v>88100</v>
      </c>
      <c r="D21" s="112" t="s">
        <v>536</v>
      </c>
      <c r="E21" s="47">
        <v>6</v>
      </c>
      <c r="F21" s="113">
        <v>77.400000000000006</v>
      </c>
      <c r="G21" s="113">
        <v>73.02</v>
      </c>
      <c r="H21" s="114">
        <v>0.06</v>
      </c>
      <c r="I21" s="47"/>
      <c r="J21" s="115">
        <f t="shared" si="0"/>
        <v>0</v>
      </c>
      <c r="K21" s="115">
        <f t="shared" si="1"/>
        <v>0</v>
      </c>
      <c r="L21" s="47" t="s">
        <v>16</v>
      </c>
      <c r="M21" s="111"/>
    </row>
    <row r="22" spans="1:13" customFormat="1" ht="21" customHeight="1" x14ac:dyDescent="0.25">
      <c r="A22" s="112"/>
      <c r="B22" s="47" t="e" vm="14">
        <v>#VALUE!</v>
      </c>
      <c r="C22" s="112">
        <v>88314</v>
      </c>
      <c r="D22" s="112" t="s">
        <v>537</v>
      </c>
      <c r="E22" s="47">
        <v>12</v>
      </c>
      <c r="F22" s="113">
        <v>46.8</v>
      </c>
      <c r="G22" s="113">
        <v>44.15</v>
      </c>
      <c r="H22" s="114">
        <v>0.06</v>
      </c>
      <c r="I22" s="47"/>
      <c r="J22" s="115">
        <f t="shared" si="0"/>
        <v>0</v>
      </c>
      <c r="K22" s="115">
        <f t="shared" si="1"/>
        <v>0</v>
      </c>
      <c r="L22" s="47" t="s">
        <v>16</v>
      </c>
      <c r="M22" s="111"/>
    </row>
    <row r="23" spans="1:13" customFormat="1" ht="21" customHeight="1" x14ac:dyDescent="0.25">
      <c r="A23" s="112"/>
      <c r="B23" s="117" t="e" vm="15">
        <v>#VALUE!</v>
      </c>
      <c r="C23" s="112">
        <v>88315</v>
      </c>
      <c r="D23" s="112" t="s">
        <v>538</v>
      </c>
      <c r="E23" s="47">
        <v>6</v>
      </c>
      <c r="F23" s="113">
        <v>35.4</v>
      </c>
      <c r="G23" s="113">
        <v>33.4</v>
      </c>
      <c r="H23" s="114">
        <v>0.06</v>
      </c>
      <c r="I23" s="47"/>
      <c r="J23" s="115">
        <f t="shared" si="0"/>
        <v>0</v>
      </c>
      <c r="K23" s="115">
        <f t="shared" si="1"/>
        <v>0</v>
      </c>
      <c r="L23" s="47" t="s">
        <v>16</v>
      </c>
      <c r="M23" s="111"/>
    </row>
    <row r="24" spans="1:13" ht="21" customHeight="1" x14ac:dyDescent="0.2">
      <c r="A24" s="95"/>
      <c r="B24" s="134" t="s">
        <v>13</v>
      </c>
      <c r="C24" s="135"/>
      <c r="D24" s="135"/>
      <c r="E24" s="103"/>
      <c r="F24" s="104"/>
      <c r="G24" s="104"/>
      <c r="H24" s="104"/>
      <c r="I24" s="104"/>
      <c r="J24" s="104"/>
      <c r="K24" s="105"/>
      <c r="L24" s="105"/>
      <c r="M24" s="106"/>
    </row>
    <row r="25" spans="1:13" ht="12" x14ac:dyDescent="0.2">
      <c r="A25" s="94"/>
      <c r="B25" s="92" t="s">
        <v>14</v>
      </c>
      <c r="C25" s="92"/>
      <c r="D25" s="92"/>
      <c r="E25" s="88"/>
      <c r="F25" s="88"/>
      <c r="G25" s="88"/>
      <c r="H25" s="88"/>
      <c r="I25" s="88"/>
      <c r="J25" s="88"/>
      <c r="K25" s="16"/>
      <c r="L25" s="16"/>
      <c r="M25" s="58"/>
    </row>
    <row r="26" spans="1:13" ht="22.35" customHeight="1" x14ac:dyDescent="0.2">
      <c r="A26" s="1"/>
      <c r="B26" s="2" t="e" vm="16">
        <v>#VALUE!</v>
      </c>
      <c r="C26" s="3">
        <v>24100</v>
      </c>
      <c r="D26" s="4" t="s">
        <v>15</v>
      </c>
      <c r="E26" s="5">
        <v>35</v>
      </c>
      <c r="F26" s="6">
        <v>56</v>
      </c>
      <c r="G26" s="6">
        <f>(F26/(1+H26))</f>
        <v>52.830188679245282</v>
      </c>
      <c r="H26" s="7">
        <v>0.06</v>
      </c>
      <c r="I26" s="8"/>
      <c r="J26" s="11">
        <f>I26*G26</f>
        <v>0</v>
      </c>
      <c r="K26" s="11">
        <f>F26*I26</f>
        <v>0</v>
      </c>
      <c r="L26" s="11" t="s">
        <v>16</v>
      </c>
      <c r="M26" s="59" t="s">
        <v>17</v>
      </c>
    </row>
    <row r="27" spans="1:13" ht="22.35" customHeight="1" x14ac:dyDescent="0.2">
      <c r="A27" s="1"/>
      <c r="B27" s="2" t="e" vm="17">
        <v>#VALUE!</v>
      </c>
      <c r="C27" s="3">
        <v>24102</v>
      </c>
      <c r="D27" s="4" t="s">
        <v>18</v>
      </c>
      <c r="E27" s="5">
        <v>35</v>
      </c>
      <c r="F27" s="6">
        <v>56</v>
      </c>
      <c r="G27" s="6">
        <f t="shared" ref="G27:G90" si="2">(F27/(1+H27))</f>
        <v>52.830188679245282</v>
      </c>
      <c r="H27" s="7">
        <v>0.06</v>
      </c>
      <c r="I27" s="8"/>
      <c r="J27" s="11">
        <f t="shared" ref="J27:J63" si="3">I27*G27</f>
        <v>0</v>
      </c>
      <c r="K27" s="11">
        <f t="shared" ref="K27:K92" si="4">F27*I27</f>
        <v>0</v>
      </c>
      <c r="L27" s="11" t="s">
        <v>16</v>
      </c>
      <c r="M27" s="59" t="s">
        <v>19</v>
      </c>
    </row>
    <row r="28" spans="1:13" ht="22.35" customHeight="1" x14ac:dyDescent="0.2">
      <c r="A28" s="1"/>
      <c r="B28" s="2" t="e" vm="18">
        <v>#VALUE!</v>
      </c>
      <c r="C28" s="3">
        <v>24103</v>
      </c>
      <c r="D28" s="4" t="s">
        <v>20</v>
      </c>
      <c r="E28" s="5">
        <v>35</v>
      </c>
      <c r="F28" s="6">
        <v>64.75</v>
      </c>
      <c r="G28" s="6">
        <f t="shared" si="2"/>
        <v>61.084905660377352</v>
      </c>
      <c r="H28" s="7">
        <v>0.06</v>
      </c>
      <c r="I28" s="8"/>
      <c r="J28" s="11">
        <f t="shared" si="3"/>
        <v>0</v>
      </c>
      <c r="K28" s="11">
        <f t="shared" si="4"/>
        <v>0</v>
      </c>
      <c r="L28" s="11" t="s">
        <v>16</v>
      </c>
      <c r="M28" s="59" t="s">
        <v>17</v>
      </c>
    </row>
    <row r="29" spans="1:13" ht="22.35" customHeight="1" x14ac:dyDescent="0.2">
      <c r="A29" s="1"/>
      <c r="B29" s="2" t="e" vm="19">
        <v>#VALUE!</v>
      </c>
      <c r="C29" s="3">
        <v>24126</v>
      </c>
      <c r="D29" s="4" t="s">
        <v>21</v>
      </c>
      <c r="E29" s="5">
        <v>35</v>
      </c>
      <c r="F29" s="6">
        <v>56</v>
      </c>
      <c r="G29" s="6">
        <f t="shared" si="2"/>
        <v>52.830188679245282</v>
      </c>
      <c r="H29" s="7">
        <v>0.06</v>
      </c>
      <c r="I29" s="8"/>
      <c r="J29" s="11">
        <f t="shared" si="3"/>
        <v>0</v>
      </c>
      <c r="K29" s="11">
        <f t="shared" si="4"/>
        <v>0</v>
      </c>
      <c r="L29" s="11" t="s">
        <v>16</v>
      </c>
      <c r="M29" s="59" t="s">
        <v>22</v>
      </c>
    </row>
    <row r="30" spans="1:13" ht="22.35" customHeight="1" x14ac:dyDescent="0.2">
      <c r="A30" s="1"/>
      <c r="B30" s="2" t="e" vm="20">
        <v>#VALUE!</v>
      </c>
      <c r="C30" s="3">
        <v>24127</v>
      </c>
      <c r="D30" s="4" t="s">
        <v>23</v>
      </c>
      <c r="E30" s="5">
        <v>35</v>
      </c>
      <c r="F30" s="6">
        <v>56</v>
      </c>
      <c r="G30" s="6">
        <f t="shared" si="2"/>
        <v>52.830188679245282</v>
      </c>
      <c r="H30" s="7">
        <v>0.06</v>
      </c>
      <c r="I30" s="8"/>
      <c r="J30" s="11">
        <f t="shared" si="3"/>
        <v>0</v>
      </c>
      <c r="K30" s="11">
        <f t="shared" si="4"/>
        <v>0</v>
      </c>
      <c r="L30" s="11" t="s">
        <v>16</v>
      </c>
      <c r="M30" s="59" t="s">
        <v>24</v>
      </c>
    </row>
    <row r="31" spans="1:13" ht="22.35" customHeight="1" x14ac:dyDescent="0.2">
      <c r="A31" s="1"/>
      <c r="B31" s="2" t="e" vm="21">
        <v>#VALUE!</v>
      </c>
      <c r="C31" s="3">
        <v>24129</v>
      </c>
      <c r="D31" s="4" t="s">
        <v>25</v>
      </c>
      <c r="E31" s="5">
        <v>35</v>
      </c>
      <c r="F31" s="6">
        <v>56</v>
      </c>
      <c r="G31" s="6">
        <f t="shared" si="2"/>
        <v>52.830188679245282</v>
      </c>
      <c r="H31" s="7">
        <v>0.06</v>
      </c>
      <c r="I31" s="8"/>
      <c r="J31" s="11">
        <f t="shared" si="3"/>
        <v>0</v>
      </c>
      <c r="K31" s="11">
        <f t="shared" si="4"/>
        <v>0</v>
      </c>
      <c r="L31" s="11" t="s">
        <v>16</v>
      </c>
      <c r="M31" s="59" t="s">
        <v>26</v>
      </c>
    </row>
    <row r="32" spans="1:13" ht="22.35" customHeight="1" x14ac:dyDescent="0.2">
      <c r="A32" s="1"/>
      <c r="B32" s="2" t="e" vm="22">
        <v>#VALUE!</v>
      </c>
      <c r="C32" s="3">
        <v>24128</v>
      </c>
      <c r="D32" s="4" t="s">
        <v>28</v>
      </c>
      <c r="E32" s="5">
        <v>35</v>
      </c>
      <c r="F32" s="6">
        <v>64.75</v>
      </c>
      <c r="G32" s="6">
        <f t="shared" si="2"/>
        <v>61.084905660377352</v>
      </c>
      <c r="H32" s="7">
        <v>0.06</v>
      </c>
      <c r="I32" s="8"/>
      <c r="J32" s="11">
        <f t="shared" si="3"/>
        <v>0</v>
      </c>
      <c r="K32" s="11">
        <f t="shared" si="4"/>
        <v>0</v>
      </c>
      <c r="L32" s="11" t="s">
        <v>16</v>
      </c>
      <c r="M32" s="59" t="s">
        <v>29</v>
      </c>
    </row>
    <row r="33" spans="1:13" ht="22.35" customHeight="1" x14ac:dyDescent="0.2">
      <c r="A33" s="1"/>
      <c r="B33" s="2" t="e" vm="23">
        <v>#VALUE!</v>
      </c>
      <c r="C33" s="3">
        <v>24149</v>
      </c>
      <c r="D33" s="4" t="s">
        <v>30</v>
      </c>
      <c r="E33" s="5">
        <v>24</v>
      </c>
      <c r="F33" s="6">
        <v>43.2</v>
      </c>
      <c r="G33" s="6">
        <f t="shared" si="2"/>
        <v>40.754716981132077</v>
      </c>
      <c r="H33" s="7">
        <v>0.06</v>
      </c>
      <c r="I33" s="8"/>
      <c r="J33" s="11">
        <f t="shared" si="3"/>
        <v>0</v>
      </c>
      <c r="K33" s="11">
        <f t="shared" si="4"/>
        <v>0</v>
      </c>
      <c r="L33" s="11" t="s">
        <v>16</v>
      </c>
      <c r="M33" s="59" t="s">
        <v>31</v>
      </c>
    </row>
    <row r="34" spans="1:13" ht="14.45" customHeight="1" x14ac:dyDescent="0.25">
      <c r="A34" s="15"/>
      <c r="B34" s="18" t="s">
        <v>32</v>
      </c>
      <c r="C34" s="19"/>
      <c r="D34" s="133"/>
      <c r="E34" s="133"/>
      <c r="F34" s="133"/>
      <c r="G34" s="133"/>
      <c r="H34" s="133"/>
      <c r="I34" s="133"/>
      <c r="J34" s="133"/>
      <c r="K34" s="133"/>
      <c r="L34" s="133"/>
      <c r="M34" s="133"/>
    </row>
    <row r="35" spans="1:13" ht="23.1" customHeight="1" x14ac:dyDescent="0.2">
      <c r="A35" s="1"/>
      <c r="B35" s="9" t="e" vm="24">
        <v>#VALUE!</v>
      </c>
      <c r="C35" s="3">
        <v>24317</v>
      </c>
      <c r="D35" s="4" t="s">
        <v>33</v>
      </c>
      <c r="E35" s="5">
        <v>15</v>
      </c>
      <c r="F35" s="6">
        <v>65.25</v>
      </c>
      <c r="G35" s="6">
        <f t="shared" si="2"/>
        <v>61.556603773584904</v>
      </c>
      <c r="H35" s="7">
        <v>0.06</v>
      </c>
      <c r="I35" s="8"/>
      <c r="J35" s="11">
        <f t="shared" si="3"/>
        <v>0</v>
      </c>
      <c r="K35" s="11">
        <f t="shared" si="4"/>
        <v>0</v>
      </c>
      <c r="L35" s="11" t="s">
        <v>16</v>
      </c>
      <c r="M35" s="59" t="s">
        <v>17</v>
      </c>
    </row>
    <row r="36" spans="1:13" ht="23.1" customHeight="1" x14ac:dyDescent="0.2">
      <c r="A36" s="1"/>
      <c r="B36" s="9" t="e" vm="25">
        <v>#VALUE!</v>
      </c>
      <c r="C36" s="3">
        <v>24319</v>
      </c>
      <c r="D36" s="4" t="s">
        <v>34</v>
      </c>
      <c r="E36" s="5">
        <v>15</v>
      </c>
      <c r="F36" s="6">
        <v>74.25</v>
      </c>
      <c r="G36" s="6">
        <f t="shared" si="2"/>
        <v>70.047169811320757</v>
      </c>
      <c r="H36" s="7">
        <v>0.06</v>
      </c>
      <c r="I36" s="8"/>
      <c r="J36" s="11">
        <f t="shared" si="3"/>
        <v>0</v>
      </c>
      <c r="K36" s="11">
        <f t="shared" si="4"/>
        <v>0</v>
      </c>
      <c r="L36" s="11" t="s">
        <v>16</v>
      </c>
      <c r="M36" s="59" t="s">
        <v>35</v>
      </c>
    </row>
    <row r="37" spans="1:13" ht="23.1" customHeight="1" x14ac:dyDescent="0.2">
      <c r="A37" s="1"/>
      <c r="B37" s="9" t="e" vm="26">
        <v>#VALUE!</v>
      </c>
      <c r="C37" s="3">
        <v>24320</v>
      </c>
      <c r="D37" s="4" t="s">
        <v>36</v>
      </c>
      <c r="E37" s="5">
        <v>15</v>
      </c>
      <c r="F37" s="6">
        <v>65.25</v>
      </c>
      <c r="G37" s="6">
        <f t="shared" si="2"/>
        <v>61.556603773584904</v>
      </c>
      <c r="H37" s="7">
        <v>0.06</v>
      </c>
      <c r="I37" s="8"/>
      <c r="J37" s="11">
        <f t="shared" si="3"/>
        <v>0</v>
      </c>
      <c r="K37" s="11">
        <f t="shared" si="4"/>
        <v>0</v>
      </c>
      <c r="L37" s="11" t="s">
        <v>16</v>
      </c>
      <c r="M37" s="59" t="s">
        <v>24</v>
      </c>
    </row>
    <row r="38" spans="1:13" ht="23.1" customHeight="1" x14ac:dyDescent="0.2">
      <c r="A38" s="1"/>
      <c r="B38" s="9" t="e" vm="27">
        <v>#VALUE!</v>
      </c>
      <c r="C38" s="3">
        <v>24218</v>
      </c>
      <c r="D38" s="4" t="s">
        <v>37</v>
      </c>
      <c r="E38" s="5">
        <v>12</v>
      </c>
      <c r="F38" s="6">
        <v>52.800000000000004</v>
      </c>
      <c r="G38" s="6">
        <f t="shared" si="2"/>
        <v>49.811320754716981</v>
      </c>
      <c r="H38" s="7">
        <v>0.06</v>
      </c>
      <c r="I38" s="8"/>
      <c r="J38" s="11">
        <f t="shared" si="3"/>
        <v>0</v>
      </c>
      <c r="K38" s="11">
        <f t="shared" si="4"/>
        <v>0</v>
      </c>
      <c r="L38" s="11" t="s">
        <v>16</v>
      </c>
      <c r="M38" s="59" t="s">
        <v>38</v>
      </c>
    </row>
    <row r="39" spans="1:13" ht="23.1" customHeight="1" x14ac:dyDescent="0.2">
      <c r="A39" s="1"/>
      <c r="B39" s="9" t="e" vm="28">
        <v>#VALUE!</v>
      </c>
      <c r="C39" s="3">
        <v>24219</v>
      </c>
      <c r="D39" s="4" t="s">
        <v>39</v>
      </c>
      <c r="E39" s="5">
        <v>12</v>
      </c>
      <c r="F39" s="6">
        <v>52.800000000000004</v>
      </c>
      <c r="G39" s="6">
        <f t="shared" si="2"/>
        <v>49.811320754716981</v>
      </c>
      <c r="H39" s="7">
        <v>0.06</v>
      </c>
      <c r="I39" s="8"/>
      <c r="J39" s="11">
        <f t="shared" si="3"/>
        <v>0</v>
      </c>
      <c r="K39" s="11">
        <f t="shared" si="4"/>
        <v>0</v>
      </c>
      <c r="L39" s="11" t="s">
        <v>16</v>
      </c>
      <c r="M39" s="59" t="s">
        <v>40</v>
      </c>
    </row>
    <row r="40" spans="1:13" ht="23.1" customHeight="1" x14ac:dyDescent="0.2">
      <c r="A40" s="1"/>
      <c r="B40" s="9" t="e" vm="29">
        <v>#VALUE!</v>
      </c>
      <c r="C40" s="3">
        <v>24221</v>
      </c>
      <c r="D40" s="4" t="s">
        <v>42</v>
      </c>
      <c r="E40" s="5">
        <v>12</v>
      </c>
      <c r="F40" s="6">
        <v>52.800000000000004</v>
      </c>
      <c r="G40" s="6">
        <f t="shared" si="2"/>
        <v>49.811320754716981</v>
      </c>
      <c r="H40" s="7">
        <v>0.06</v>
      </c>
      <c r="I40" s="8"/>
      <c r="J40" s="11">
        <f t="shared" si="3"/>
        <v>0</v>
      </c>
      <c r="K40" s="11">
        <f t="shared" si="4"/>
        <v>0</v>
      </c>
      <c r="L40" s="11" t="s">
        <v>16</v>
      </c>
      <c r="M40" s="59" t="s">
        <v>43</v>
      </c>
    </row>
    <row r="41" spans="1:13" ht="23.1" customHeight="1" x14ac:dyDescent="0.2">
      <c r="A41" s="1"/>
      <c r="B41" s="9" t="e" vm="30">
        <v>#VALUE!</v>
      </c>
      <c r="C41" s="3">
        <v>24230</v>
      </c>
      <c r="D41" s="4" t="s">
        <v>44</v>
      </c>
      <c r="E41" s="5">
        <v>12</v>
      </c>
      <c r="F41" s="6">
        <v>47.400000000000006</v>
      </c>
      <c r="G41" s="6">
        <f t="shared" si="2"/>
        <v>44.716981132075475</v>
      </c>
      <c r="H41" s="7">
        <v>0.06</v>
      </c>
      <c r="I41" s="8"/>
      <c r="J41" s="11">
        <f t="shared" si="3"/>
        <v>0</v>
      </c>
      <c r="K41" s="11">
        <f t="shared" si="4"/>
        <v>0</v>
      </c>
      <c r="L41" s="11" t="s">
        <v>16</v>
      </c>
      <c r="M41" s="59" t="s">
        <v>41</v>
      </c>
    </row>
    <row r="42" spans="1:13" ht="23.1" customHeight="1" x14ac:dyDescent="0.2">
      <c r="A42" s="1"/>
      <c r="B42" s="9" t="e" vm="31">
        <v>#VALUE!</v>
      </c>
      <c r="C42" s="3">
        <v>24231</v>
      </c>
      <c r="D42" s="4" t="s">
        <v>45</v>
      </c>
      <c r="E42" s="5">
        <v>12</v>
      </c>
      <c r="F42" s="6">
        <v>47.400000000000006</v>
      </c>
      <c r="G42" s="6">
        <f t="shared" si="2"/>
        <v>44.716981132075475</v>
      </c>
      <c r="H42" s="7">
        <v>0.06</v>
      </c>
      <c r="I42" s="8"/>
      <c r="J42" s="11">
        <f t="shared" si="3"/>
        <v>0</v>
      </c>
      <c r="K42" s="11">
        <f t="shared" si="4"/>
        <v>0</v>
      </c>
      <c r="L42" s="11" t="s">
        <v>16</v>
      </c>
      <c r="M42" s="59" t="s">
        <v>46</v>
      </c>
    </row>
    <row r="43" spans="1:13" ht="23.1" customHeight="1" x14ac:dyDescent="0.2">
      <c r="A43" s="1"/>
      <c r="B43" s="9" t="e" vm="32">
        <v>#VALUE!</v>
      </c>
      <c r="C43" s="3">
        <v>24232</v>
      </c>
      <c r="D43" s="4" t="s">
        <v>47</v>
      </c>
      <c r="E43" s="5">
        <v>12</v>
      </c>
      <c r="F43" s="6">
        <v>47.400000000000006</v>
      </c>
      <c r="G43" s="6">
        <f t="shared" si="2"/>
        <v>44.716981132075475</v>
      </c>
      <c r="H43" s="7">
        <v>0.06</v>
      </c>
      <c r="I43" s="8"/>
      <c r="J43" s="11">
        <f t="shared" si="3"/>
        <v>0</v>
      </c>
      <c r="K43" s="11">
        <f t="shared" si="4"/>
        <v>0</v>
      </c>
      <c r="L43" s="11" t="s">
        <v>16</v>
      </c>
      <c r="M43" s="59" t="s">
        <v>48</v>
      </c>
    </row>
    <row r="44" spans="1:13" ht="23.1" customHeight="1" x14ac:dyDescent="0.2">
      <c r="A44" s="1"/>
      <c r="B44" s="9" t="e" vm="33">
        <v>#VALUE!</v>
      </c>
      <c r="C44" s="3">
        <v>24233</v>
      </c>
      <c r="D44" s="4" t="s">
        <v>49</v>
      </c>
      <c r="E44" s="5">
        <v>12</v>
      </c>
      <c r="F44" s="6">
        <v>47.400000000000006</v>
      </c>
      <c r="G44" s="6">
        <f t="shared" si="2"/>
        <v>44.716981132075475</v>
      </c>
      <c r="H44" s="7">
        <v>0.06</v>
      </c>
      <c r="I44" s="8"/>
      <c r="J44" s="11">
        <f t="shared" si="3"/>
        <v>0</v>
      </c>
      <c r="K44" s="11">
        <f t="shared" si="4"/>
        <v>0</v>
      </c>
      <c r="L44" s="11" t="s">
        <v>16</v>
      </c>
      <c r="M44" s="59" t="s">
        <v>50</v>
      </c>
    </row>
    <row r="45" spans="1:13" ht="23.1" customHeight="1" x14ac:dyDescent="0.2">
      <c r="A45" s="1"/>
      <c r="B45" s="9" t="e" vm="34">
        <v>#VALUE!</v>
      </c>
      <c r="C45" s="3">
        <v>24240</v>
      </c>
      <c r="D45" s="4" t="s">
        <v>51</v>
      </c>
      <c r="E45" s="5">
        <v>12</v>
      </c>
      <c r="F45" s="6">
        <v>47.400000000000006</v>
      </c>
      <c r="G45" s="6">
        <f t="shared" si="2"/>
        <v>44.716981132075475</v>
      </c>
      <c r="H45" s="7">
        <v>0.06</v>
      </c>
      <c r="I45" s="8"/>
      <c r="J45" s="11">
        <f t="shared" si="3"/>
        <v>0</v>
      </c>
      <c r="K45" s="11">
        <f t="shared" si="4"/>
        <v>0</v>
      </c>
      <c r="L45" s="11" t="s">
        <v>16</v>
      </c>
      <c r="M45" s="59" t="s">
        <v>52</v>
      </c>
    </row>
    <row r="46" spans="1:13" ht="23.1" customHeight="1" x14ac:dyDescent="0.2">
      <c r="A46" s="1"/>
      <c r="B46" s="9" t="e" vm="35">
        <v>#VALUE!</v>
      </c>
      <c r="C46" s="3">
        <v>24286</v>
      </c>
      <c r="D46" s="4" t="s">
        <v>53</v>
      </c>
      <c r="E46" s="5">
        <v>20</v>
      </c>
      <c r="F46" s="6">
        <v>96</v>
      </c>
      <c r="G46" s="6">
        <f t="shared" si="2"/>
        <v>90.566037735849051</v>
      </c>
      <c r="H46" s="10">
        <v>0.06</v>
      </c>
      <c r="I46" s="8"/>
      <c r="J46" s="11">
        <f t="shared" si="3"/>
        <v>0</v>
      </c>
      <c r="K46" s="11">
        <f t="shared" si="4"/>
        <v>0</v>
      </c>
      <c r="L46" s="11" t="s">
        <v>16</v>
      </c>
      <c r="M46" s="59" t="s">
        <v>26</v>
      </c>
    </row>
    <row r="47" spans="1:13" ht="23.1" customHeight="1" x14ac:dyDescent="0.2">
      <c r="A47" s="1"/>
      <c r="B47" s="9" t="e" vm="36">
        <v>#VALUE!</v>
      </c>
      <c r="C47" s="3">
        <v>24291</v>
      </c>
      <c r="D47" s="4" t="s">
        <v>54</v>
      </c>
      <c r="E47" s="5">
        <v>20</v>
      </c>
      <c r="F47" s="20">
        <v>105</v>
      </c>
      <c r="G47" s="6">
        <f t="shared" si="2"/>
        <v>99.056603773584897</v>
      </c>
      <c r="H47" s="7">
        <v>0.06</v>
      </c>
      <c r="I47" s="8"/>
      <c r="J47" s="11">
        <f t="shared" si="3"/>
        <v>0</v>
      </c>
      <c r="K47" s="11">
        <f t="shared" si="4"/>
        <v>0</v>
      </c>
      <c r="L47" s="11" t="s">
        <v>16</v>
      </c>
      <c r="M47" s="59" t="s">
        <v>55</v>
      </c>
    </row>
    <row r="48" spans="1:13" ht="23.1" customHeight="1" x14ac:dyDescent="0.2">
      <c r="A48" s="1"/>
      <c r="B48" s="83" t="e" vm="37">
        <v>#VALUE!</v>
      </c>
      <c r="C48" s="84">
        <v>83014</v>
      </c>
      <c r="D48" s="85" t="s">
        <v>56</v>
      </c>
      <c r="E48" s="5">
        <v>10</v>
      </c>
      <c r="F48" s="82">
        <v>39</v>
      </c>
      <c r="G48" s="6">
        <f t="shared" si="2"/>
        <v>36.79245283018868</v>
      </c>
      <c r="H48" s="7">
        <v>0.06</v>
      </c>
      <c r="I48" s="8"/>
      <c r="J48" s="11">
        <f t="shared" si="3"/>
        <v>0</v>
      </c>
      <c r="K48" s="11">
        <f t="shared" si="4"/>
        <v>0</v>
      </c>
      <c r="L48" s="11" t="s">
        <v>57</v>
      </c>
      <c r="M48" s="59" t="s">
        <v>58</v>
      </c>
    </row>
    <row r="49" spans="1:195" ht="23.1" customHeight="1" x14ac:dyDescent="0.2">
      <c r="A49" s="1"/>
      <c r="B49" s="86" t="e" vm="38">
        <v>#VALUE!</v>
      </c>
      <c r="C49" s="84">
        <v>83015</v>
      </c>
      <c r="D49" s="85" t="s">
        <v>59</v>
      </c>
      <c r="E49" s="5">
        <v>10</v>
      </c>
      <c r="F49" s="82">
        <v>39</v>
      </c>
      <c r="G49" s="6">
        <f t="shared" si="2"/>
        <v>36.79245283018868</v>
      </c>
      <c r="H49" s="7">
        <v>0.06</v>
      </c>
      <c r="I49" s="8"/>
      <c r="J49" s="11">
        <f t="shared" si="3"/>
        <v>0</v>
      </c>
      <c r="K49" s="11">
        <f t="shared" si="4"/>
        <v>0</v>
      </c>
      <c r="L49" s="11" t="s">
        <v>57</v>
      </c>
      <c r="M49" s="59" t="s">
        <v>58</v>
      </c>
    </row>
    <row r="50" spans="1:195" ht="23.1" customHeight="1" x14ac:dyDescent="0.2">
      <c r="A50" s="1"/>
      <c r="B50" s="86" t="e" vm="39">
        <v>#VALUE!</v>
      </c>
      <c r="C50" s="84">
        <v>83016</v>
      </c>
      <c r="D50" s="85" t="s">
        <v>60</v>
      </c>
      <c r="E50" s="5">
        <v>10</v>
      </c>
      <c r="F50" s="82">
        <v>39</v>
      </c>
      <c r="G50" s="6">
        <f t="shared" si="2"/>
        <v>36.79245283018868</v>
      </c>
      <c r="H50" s="7">
        <v>0.06</v>
      </c>
      <c r="I50" s="8"/>
      <c r="J50" s="11">
        <f t="shared" si="3"/>
        <v>0</v>
      </c>
      <c r="K50" s="11">
        <f t="shared" si="4"/>
        <v>0</v>
      </c>
      <c r="L50" s="11" t="s">
        <v>57</v>
      </c>
      <c r="M50" s="59" t="s">
        <v>58</v>
      </c>
    </row>
    <row r="51" spans="1:195" ht="23.1" customHeight="1" x14ac:dyDescent="0.2">
      <c r="A51" s="1"/>
      <c r="B51" s="86" t="e" vm="40">
        <v>#VALUE!</v>
      </c>
      <c r="C51" s="84">
        <v>83017</v>
      </c>
      <c r="D51" s="85" t="s">
        <v>61</v>
      </c>
      <c r="E51" s="5">
        <v>10</v>
      </c>
      <c r="F51" s="82">
        <v>39</v>
      </c>
      <c r="G51" s="6">
        <f t="shared" si="2"/>
        <v>36.79245283018868</v>
      </c>
      <c r="H51" s="7">
        <v>0.06</v>
      </c>
      <c r="I51" s="8"/>
      <c r="J51" s="11">
        <f t="shared" si="3"/>
        <v>0</v>
      </c>
      <c r="K51" s="11">
        <f t="shared" si="4"/>
        <v>0</v>
      </c>
      <c r="L51" s="11" t="s">
        <v>57</v>
      </c>
      <c r="M51" s="59" t="s">
        <v>58</v>
      </c>
    </row>
    <row r="52" spans="1:195" ht="14.45" customHeight="1" x14ac:dyDescent="0.25">
      <c r="A52" s="21"/>
      <c r="B52" s="22" t="s">
        <v>62</v>
      </c>
      <c r="C52" s="19"/>
      <c r="D52" s="19"/>
      <c r="E52" s="23"/>
      <c r="F52" s="24"/>
      <c r="G52" s="24"/>
      <c r="H52" s="23"/>
      <c r="I52" s="19"/>
      <c r="J52" s="19"/>
      <c r="K52" s="16"/>
      <c r="L52" s="16"/>
      <c r="M52" s="58"/>
    </row>
    <row r="53" spans="1:195" ht="23.1" customHeight="1" x14ac:dyDescent="0.2">
      <c r="A53" s="1"/>
      <c r="B53" s="2" t="e" vm="41">
        <v>#VALUE!</v>
      </c>
      <c r="C53" s="3">
        <v>24534</v>
      </c>
      <c r="D53" s="4" t="s">
        <v>63</v>
      </c>
      <c r="E53" s="5">
        <v>6</v>
      </c>
      <c r="F53" s="6">
        <v>33</v>
      </c>
      <c r="G53" s="6">
        <f t="shared" si="2"/>
        <v>31.132075471698112</v>
      </c>
      <c r="H53" s="7">
        <v>0.06</v>
      </c>
      <c r="I53" s="8"/>
      <c r="J53" s="11">
        <f t="shared" si="3"/>
        <v>0</v>
      </c>
      <c r="K53" s="11">
        <f t="shared" si="4"/>
        <v>0</v>
      </c>
      <c r="L53" s="11" t="s">
        <v>57</v>
      </c>
      <c r="M53" s="59" t="s">
        <v>64</v>
      </c>
    </row>
    <row r="54" spans="1:195" ht="23.1" customHeight="1" x14ac:dyDescent="0.2">
      <c r="A54" s="1"/>
      <c r="B54" s="2" t="e" vm="42">
        <v>#VALUE!</v>
      </c>
      <c r="C54" s="3">
        <v>24553</v>
      </c>
      <c r="D54" s="4" t="s">
        <v>65</v>
      </c>
      <c r="E54" s="5">
        <v>10</v>
      </c>
      <c r="F54" s="6">
        <v>83.5</v>
      </c>
      <c r="G54" s="6">
        <f t="shared" si="2"/>
        <v>78.773584905660371</v>
      </c>
      <c r="H54" s="7">
        <v>0.06</v>
      </c>
      <c r="I54" s="8"/>
      <c r="J54" s="11">
        <f t="shared" si="3"/>
        <v>0</v>
      </c>
      <c r="K54" s="11">
        <f t="shared" si="4"/>
        <v>0</v>
      </c>
      <c r="L54" s="11" t="s">
        <v>16</v>
      </c>
      <c r="M54" s="59" t="s">
        <v>66</v>
      </c>
    </row>
    <row r="55" spans="1:195" ht="23.1" customHeight="1" x14ac:dyDescent="0.2">
      <c r="A55" s="1"/>
      <c r="B55" s="2" t="e" vm="43">
        <v>#VALUE!</v>
      </c>
      <c r="C55" s="3">
        <v>24532</v>
      </c>
      <c r="D55" s="4" t="s">
        <v>67</v>
      </c>
      <c r="E55" s="5">
        <v>6</v>
      </c>
      <c r="F55" s="6">
        <v>28.5</v>
      </c>
      <c r="G55" s="6">
        <f t="shared" si="2"/>
        <v>26.886792452830186</v>
      </c>
      <c r="H55" s="7">
        <v>0.06</v>
      </c>
      <c r="I55" s="8"/>
      <c r="J55" s="11">
        <f t="shared" si="3"/>
        <v>0</v>
      </c>
      <c r="K55" s="11">
        <f t="shared" si="4"/>
        <v>0</v>
      </c>
      <c r="L55" s="11" t="s">
        <v>16</v>
      </c>
      <c r="M55" s="59" t="s">
        <v>48</v>
      </c>
    </row>
    <row r="56" spans="1:195" ht="23.1" customHeight="1" x14ac:dyDescent="0.2">
      <c r="A56" s="1"/>
      <c r="B56" s="2" t="e" vm="44">
        <v>#VALUE!</v>
      </c>
      <c r="C56" s="3">
        <v>24541</v>
      </c>
      <c r="D56" s="4" t="s">
        <v>68</v>
      </c>
      <c r="E56" s="5">
        <v>6</v>
      </c>
      <c r="F56" s="6">
        <f>4.4*6</f>
        <v>26.400000000000002</v>
      </c>
      <c r="G56" s="6">
        <f t="shared" si="2"/>
        <v>24.90566037735849</v>
      </c>
      <c r="H56" s="7">
        <v>0.06</v>
      </c>
      <c r="I56" s="8"/>
      <c r="J56" s="11">
        <f t="shared" si="3"/>
        <v>0</v>
      </c>
      <c r="K56" s="11">
        <f t="shared" si="4"/>
        <v>0</v>
      </c>
      <c r="L56" s="11" t="s">
        <v>57</v>
      </c>
      <c r="M56" s="59" t="s">
        <v>69</v>
      </c>
    </row>
    <row r="57" spans="1:195" ht="23.1" customHeight="1" x14ac:dyDescent="0.2">
      <c r="A57" s="1"/>
      <c r="B57" s="2" t="e" vm="45">
        <v>#VALUE!</v>
      </c>
      <c r="C57" s="3">
        <v>88489</v>
      </c>
      <c r="D57" s="4" t="s">
        <v>70</v>
      </c>
      <c r="E57" s="5">
        <v>6</v>
      </c>
      <c r="F57" s="6">
        <f>4.65*6</f>
        <v>27.900000000000002</v>
      </c>
      <c r="G57" s="6">
        <f t="shared" si="2"/>
        <v>26.320754716981131</v>
      </c>
      <c r="H57" s="7">
        <v>0.06</v>
      </c>
      <c r="I57" s="8"/>
      <c r="J57" s="11">
        <f t="shared" si="3"/>
        <v>0</v>
      </c>
      <c r="K57" s="11">
        <f t="shared" si="4"/>
        <v>0</v>
      </c>
      <c r="L57" s="11" t="s">
        <v>57</v>
      </c>
      <c r="M57" s="59" t="s">
        <v>71</v>
      </c>
    </row>
    <row r="58" spans="1:195" ht="23.1" customHeight="1" x14ac:dyDescent="0.2">
      <c r="A58" s="1"/>
      <c r="B58" s="2" t="e" vm="46">
        <v>#VALUE!</v>
      </c>
      <c r="C58" s="3">
        <v>24561</v>
      </c>
      <c r="D58" s="4" t="s">
        <v>72</v>
      </c>
      <c r="E58" s="5">
        <v>12</v>
      </c>
      <c r="F58" s="6">
        <v>131.39999999999998</v>
      </c>
      <c r="G58" s="6">
        <f t="shared" si="2"/>
        <v>123.96226415094337</v>
      </c>
      <c r="H58" s="7">
        <v>0.06</v>
      </c>
      <c r="I58" s="8"/>
      <c r="J58" s="11">
        <f t="shared" si="3"/>
        <v>0</v>
      </c>
      <c r="K58" s="11">
        <f t="shared" si="4"/>
        <v>0</v>
      </c>
      <c r="L58" s="11" t="s">
        <v>16</v>
      </c>
      <c r="M58" s="59" t="s">
        <v>69</v>
      </c>
    </row>
    <row r="59" spans="1:195" ht="23.1" customHeight="1" x14ac:dyDescent="0.2">
      <c r="A59" s="1"/>
      <c r="B59" s="2" t="e" vm="47">
        <v>#VALUE!</v>
      </c>
      <c r="C59" s="3">
        <v>24551</v>
      </c>
      <c r="D59" s="4" t="s">
        <v>73</v>
      </c>
      <c r="E59" s="5">
        <v>6</v>
      </c>
      <c r="F59" s="6">
        <v>77.699999999999989</v>
      </c>
      <c r="G59" s="6">
        <f t="shared" si="2"/>
        <v>73.301886792452819</v>
      </c>
      <c r="H59" s="7">
        <v>0.06</v>
      </c>
      <c r="I59" s="8"/>
      <c r="J59" s="11">
        <f t="shared" si="3"/>
        <v>0</v>
      </c>
      <c r="K59" s="11">
        <f t="shared" si="4"/>
        <v>0</v>
      </c>
      <c r="L59" s="11" t="s">
        <v>16</v>
      </c>
      <c r="M59" s="59" t="s">
        <v>74</v>
      </c>
    </row>
    <row r="60" spans="1:195" ht="23.1" customHeight="1" x14ac:dyDescent="0.2">
      <c r="A60" s="1"/>
      <c r="B60" s="2" t="e" vm="48">
        <v>#VALUE!</v>
      </c>
      <c r="C60" s="3" t="s">
        <v>75</v>
      </c>
      <c r="D60" s="4" t="s">
        <v>519</v>
      </c>
      <c r="E60" s="5">
        <v>1</v>
      </c>
      <c r="F60" s="6">
        <v>97</v>
      </c>
      <c r="G60" s="6">
        <f t="shared" si="2"/>
        <v>91.50943396226414</v>
      </c>
      <c r="H60" s="7">
        <v>0.06</v>
      </c>
      <c r="I60" s="8"/>
      <c r="J60" s="11">
        <f t="shared" si="3"/>
        <v>0</v>
      </c>
      <c r="K60" s="11">
        <f t="shared" si="4"/>
        <v>0</v>
      </c>
      <c r="L60" s="11" t="s">
        <v>16</v>
      </c>
      <c r="M60" s="59" t="s">
        <v>76</v>
      </c>
    </row>
    <row r="61" spans="1:195" ht="23.1" customHeight="1" x14ac:dyDescent="0.2">
      <c r="A61" s="1"/>
      <c r="B61" s="2" t="e" vm="49">
        <v>#VALUE!</v>
      </c>
      <c r="C61" s="3" t="s">
        <v>77</v>
      </c>
      <c r="D61" s="4" t="s">
        <v>520</v>
      </c>
      <c r="E61" s="5">
        <v>1</v>
      </c>
      <c r="F61" s="6">
        <v>94</v>
      </c>
      <c r="G61" s="6">
        <f t="shared" si="2"/>
        <v>88.679245283018858</v>
      </c>
      <c r="H61" s="7">
        <v>0.06</v>
      </c>
      <c r="I61" s="8"/>
      <c r="J61" s="11">
        <f t="shared" si="3"/>
        <v>0</v>
      </c>
      <c r="K61" s="11">
        <f t="shared" si="4"/>
        <v>0</v>
      </c>
      <c r="L61" s="11" t="s">
        <v>16</v>
      </c>
      <c r="M61" s="59" t="s">
        <v>76</v>
      </c>
    </row>
    <row r="62" spans="1:195" ht="23.1" customHeight="1" x14ac:dyDescent="0.2">
      <c r="A62" s="1"/>
      <c r="B62" s="2" t="e" vm="50">
        <v>#VALUE!</v>
      </c>
      <c r="C62" s="3">
        <v>88479</v>
      </c>
      <c r="D62" s="4" t="s">
        <v>78</v>
      </c>
      <c r="E62" s="5">
        <v>6</v>
      </c>
      <c r="F62" s="6">
        <f>4.5*6</f>
        <v>27</v>
      </c>
      <c r="G62" s="6">
        <f t="shared" si="2"/>
        <v>25.471698113207545</v>
      </c>
      <c r="H62" s="7">
        <v>0.06</v>
      </c>
      <c r="I62" s="8"/>
      <c r="J62" s="11">
        <f t="shared" si="3"/>
        <v>0</v>
      </c>
      <c r="K62" s="11">
        <f t="shared" si="4"/>
        <v>0</v>
      </c>
      <c r="L62" s="11" t="s">
        <v>57</v>
      </c>
      <c r="M62" s="59" t="s">
        <v>79</v>
      </c>
    </row>
    <row r="63" spans="1:195" ht="23.1" customHeight="1" x14ac:dyDescent="0.2">
      <c r="A63" s="1"/>
      <c r="B63" s="2" t="e" vm="51">
        <v>#VALUE!</v>
      </c>
      <c r="C63" s="3">
        <v>88388</v>
      </c>
      <c r="D63" s="4" t="s">
        <v>80</v>
      </c>
      <c r="E63" s="5">
        <v>6</v>
      </c>
      <c r="F63" s="6">
        <f>4.65*6</f>
        <v>27.900000000000002</v>
      </c>
      <c r="G63" s="6">
        <f t="shared" si="2"/>
        <v>26.320754716981131</v>
      </c>
      <c r="H63" s="7">
        <v>0.06</v>
      </c>
      <c r="I63" s="8"/>
      <c r="J63" s="11">
        <f t="shared" si="3"/>
        <v>0</v>
      </c>
      <c r="K63" s="11">
        <f t="shared" si="4"/>
        <v>0</v>
      </c>
      <c r="L63" s="11" t="s">
        <v>57</v>
      </c>
      <c r="M63" s="59" t="s">
        <v>69</v>
      </c>
    </row>
    <row r="64" spans="1:195" s="120" customFormat="1" ht="14.45" customHeight="1" x14ac:dyDescent="0.25">
      <c r="A64" s="25"/>
      <c r="B64" s="26"/>
      <c r="C64" s="27"/>
      <c r="D64" s="28" t="s">
        <v>81</v>
      </c>
      <c r="E64" s="29"/>
      <c r="F64" s="30"/>
      <c r="G64" s="30"/>
      <c r="H64" s="29"/>
      <c r="I64" s="31">
        <f>SUM(I26:I33,I35:I51,I53:I63)</f>
        <v>0</v>
      </c>
      <c r="J64" s="32">
        <f>SUM(J26:J33,J35:J51,J53:J63)</f>
        <v>0</v>
      </c>
      <c r="K64" s="32">
        <f>SUM(K26:K33,K35:K51,K53:K63)</f>
        <v>0</v>
      </c>
      <c r="L64" s="32"/>
      <c r="M64" s="60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19"/>
      <c r="AS64" s="119"/>
      <c r="AT64" s="119"/>
      <c r="AU64" s="119"/>
      <c r="AV64" s="119"/>
      <c r="AW64" s="119"/>
      <c r="AX64" s="119"/>
      <c r="AY64" s="119"/>
      <c r="AZ64" s="119"/>
      <c r="BA64" s="119"/>
      <c r="BB64" s="119"/>
      <c r="BC64" s="119"/>
      <c r="BD64" s="119"/>
      <c r="BE64" s="119"/>
      <c r="BF64" s="119"/>
      <c r="BG64" s="119"/>
      <c r="BH64" s="119"/>
      <c r="BI64" s="119"/>
      <c r="BJ64" s="119"/>
      <c r="BK64" s="119"/>
      <c r="BL64" s="119"/>
      <c r="BM64" s="119"/>
      <c r="BN64" s="119"/>
      <c r="BO64" s="119"/>
      <c r="BP64" s="119"/>
      <c r="BQ64" s="119"/>
      <c r="BR64" s="119"/>
      <c r="BS64" s="119"/>
      <c r="BT64" s="119"/>
      <c r="BU64" s="119"/>
      <c r="BV64" s="119"/>
      <c r="BW64" s="119"/>
      <c r="BX64" s="119"/>
      <c r="BY64" s="119"/>
      <c r="BZ64" s="119"/>
      <c r="CA64" s="119"/>
      <c r="CB64" s="119"/>
      <c r="CC64" s="119"/>
      <c r="CD64" s="119"/>
      <c r="CE64" s="119"/>
      <c r="CF64" s="119"/>
      <c r="CG64" s="119"/>
      <c r="CH64" s="119"/>
      <c r="CI64" s="119"/>
      <c r="CJ64" s="119"/>
      <c r="CK64" s="119"/>
      <c r="CL64" s="119"/>
      <c r="CM64" s="119"/>
      <c r="CN64" s="119"/>
      <c r="CO64" s="119"/>
      <c r="CP64" s="119"/>
      <c r="CQ64" s="119"/>
      <c r="CR64" s="119"/>
      <c r="CS64" s="119"/>
      <c r="CT64" s="119"/>
      <c r="CU64" s="119"/>
      <c r="CV64" s="119"/>
      <c r="CW64" s="119"/>
      <c r="CX64" s="119"/>
      <c r="CY64" s="119"/>
      <c r="CZ64" s="119"/>
      <c r="DA64" s="119"/>
      <c r="DB64" s="119"/>
      <c r="DC64" s="119"/>
      <c r="DD64" s="119"/>
      <c r="DE64" s="119"/>
      <c r="DF64" s="119"/>
      <c r="DG64" s="119"/>
      <c r="DH64" s="119"/>
      <c r="DI64" s="119"/>
      <c r="DJ64" s="119"/>
      <c r="DK64" s="119"/>
      <c r="DL64" s="119"/>
      <c r="DM64" s="119"/>
      <c r="DN64" s="119"/>
      <c r="DO64" s="119"/>
      <c r="DP64" s="119"/>
      <c r="DQ64" s="119"/>
      <c r="DR64" s="119"/>
      <c r="DS64" s="119"/>
      <c r="DT64" s="119"/>
      <c r="DU64" s="119"/>
      <c r="DV64" s="119"/>
      <c r="DW64" s="119"/>
      <c r="DX64" s="119"/>
      <c r="DY64" s="119"/>
      <c r="DZ64" s="119"/>
      <c r="EA64" s="119"/>
      <c r="EB64" s="119"/>
      <c r="EC64" s="119"/>
      <c r="ED64" s="119"/>
      <c r="EE64" s="119"/>
      <c r="EF64" s="119"/>
      <c r="EG64" s="119"/>
      <c r="EH64" s="119"/>
      <c r="EI64" s="119"/>
      <c r="EJ64" s="119"/>
      <c r="EK64" s="119"/>
      <c r="EL64" s="119"/>
      <c r="EM64" s="119"/>
      <c r="EN64" s="119"/>
      <c r="EO64" s="119"/>
      <c r="EP64" s="119"/>
      <c r="EQ64" s="119"/>
      <c r="ER64" s="119"/>
      <c r="ES64" s="119"/>
      <c r="ET64" s="119"/>
      <c r="EU64" s="119"/>
      <c r="EV64" s="119"/>
      <c r="EW64" s="119"/>
      <c r="EX64" s="119"/>
      <c r="EY64" s="119"/>
      <c r="EZ64" s="119"/>
      <c r="FA64" s="119"/>
      <c r="FB64" s="119"/>
      <c r="FC64" s="119"/>
      <c r="FD64" s="119"/>
      <c r="FE64" s="119"/>
      <c r="FF64" s="119"/>
      <c r="FG64" s="119"/>
      <c r="FH64" s="119"/>
      <c r="FI64" s="119"/>
      <c r="FJ64" s="119"/>
      <c r="FK64" s="119"/>
      <c r="FL64" s="119"/>
      <c r="FM64" s="119"/>
      <c r="FN64" s="119"/>
      <c r="FO64" s="119"/>
      <c r="FP64" s="119"/>
      <c r="FQ64" s="119"/>
      <c r="FR64" s="119"/>
      <c r="FS64" s="119"/>
      <c r="FT64" s="119"/>
      <c r="FU64" s="119"/>
      <c r="FV64" s="119"/>
      <c r="FW64" s="119"/>
      <c r="FX64" s="119"/>
      <c r="FY64" s="119"/>
      <c r="FZ64" s="119"/>
      <c r="GA64" s="119"/>
      <c r="GB64" s="119"/>
      <c r="GC64" s="119"/>
      <c r="GD64" s="119"/>
      <c r="GE64" s="119"/>
      <c r="GF64" s="119"/>
      <c r="GG64" s="119"/>
      <c r="GH64" s="119"/>
      <c r="GI64" s="119"/>
      <c r="GJ64" s="119"/>
      <c r="GK64" s="119"/>
      <c r="GL64" s="119"/>
      <c r="GM64" s="119"/>
    </row>
    <row r="65" spans="1:13" ht="14.45" customHeight="1" x14ac:dyDescent="0.25">
      <c r="A65" s="96"/>
      <c r="B65" s="97" t="s">
        <v>82</v>
      </c>
      <c r="C65" s="97"/>
      <c r="D65" s="98"/>
      <c r="E65" s="36"/>
      <c r="F65" s="37"/>
      <c r="G65" s="37"/>
      <c r="H65" s="36"/>
      <c r="I65" s="35"/>
      <c r="J65" s="35"/>
      <c r="K65" s="38"/>
      <c r="L65" s="38"/>
      <c r="M65" s="61"/>
    </row>
    <row r="66" spans="1:13" ht="14.45" customHeight="1" x14ac:dyDescent="0.25">
      <c r="A66" s="21"/>
      <c r="B66" s="22" t="s">
        <v>83</v>
      </c>
      <c r="C66" s="19"/>
      <c r="D66" s="19"/>
      <c r="E66" s="23"/>
      <c r="F66" s="24"/>
      <c r="G66" s="24"/>
      <c r="H66" s="23"/>
      <c r="I66" s="19"/>
      <c r="J66" s="19"/>
      <c r="K66" s="16"/>
      <c r="L66" s="16"/>
      <c r="M66" s="58"/>
    </row>
    <row r="67" spans="1:13" ht="23.1" customHeight="1" x14ac:dyDescent="0.2">
      <c r="A67" s="1"/>
      <c r="B67" s="2" t="e" vm="52">
        <v>#VALUE!</v>
      </c>
      <c r="C67" s="3">
        <v>25300</v>
      </c>
      <c r="D67" s="4" t="s">
        <v>84</v>
      </c>
      <c r="E67" s="5">
        <v>24</v>
      </c>
      <c r="F67" s="6">
        <v>42</v>
      </c>
      <c r="G67" s="6">
        <f t="shared" si="2"/>
        <v>39.622641509433961</v>
      </c>
      <c r="H67" s="7">
        <v>0.06</v>
      </c>
      <c r="I67" s="8"/>
      <c r="J67" s="11">
        <f t="shared" ref="J67:J116" si="5">I67*G67</f>
        <v>0</v>
      </c>
      <c r="K67" s="11">
        <f t="shared" si="4"/>
        <v>0</v>
      </c>
      <c r="L67" s="11" t="s">
        <v>16</v>
      </c>
      <c r="M67" s="59" t="s">
        <v>85</v>
      </c>
    </row>
    <row r="68" spans="1:13" ht="23.1" customHeight="1" x14ac:dyDescent="0.2">
      <c r="A68" s="1"/>
      <c r="B68" s="2" t="e" vm="53">
        <v>#VALUE!</v>
      </c>
      <c r="C68" s="3">
        <v>25301</v>
      </c>
      <c r="D68" s="4" t="s">
        <v>86</v>
      </c>
      <c r="E68" s="5">
        <v>24</v>
      </c>
      <c r="F68" s="6">
        <v>42</v>
      </c>
      <c r="G68" s="6">
        <f t="shared" si="2"/>
        <v>39.622641509433961</v>
      </c>
      <c r="H68" s="7">
        <v>0.06</v>
      </c>
      <c r="I68" s="8"/>
      <c r="J68" s="11">
        <f t="shared" si="5"/>
        <v>0</v>
      </c>
      <c r="K68" s="11">
        <f t="shared" si="4"/>
        <v>0</v>
      </c>
      <c r="L68" s="11" t="s">
        <v>16</v>
      </c>
      <c r="M68" s="59" t="s">
        <v>87</v>
      </c>
    </row>
    <row r="69" spans="1:13" ht="23.1" customHeight="1" x14ac:dyDescent="0.2">
      <c r="A69" s="1"/>
      <c r="B69" s="2" t="e" vm="54">
        <v>#VALUE!</v>
      </c>
      <c r="C69" s="3">
        <v>25302</v>
      </c>
      <c r="D69" s="4" t="s">
        <v>88</v>
      </c>
      <c r="E69" s="5">
        <v>45</v>
      </c>
      <c r="F69" s="6">
        <v>27</v>
      </c>
      <c r="G69" s="6">
        <f t="shared" si="2"/>
        <v>25.471698113207545</v>
      </c>
      <c r="H69" s="10">
        <v>0.06</v>
      </c>
      <c r="I69" s="8"/>
      <c r="J69" s="11">
        <f t="shared" si="5"/>
        <v>0</v>
      </c>
      <c r="K69" s="11">
        <f t="shared" si="4"/>
        <v>0</v>
      </c>
      <c r="L69" s="11" t="s">
        <v>16</v>
      </c>
      <c r="M69" s="59" t="s">
        <v>89</v>
      </c>
    </row>
    <row r="70" spans="1:13" ht="23.1" customHeight="1" x14ac:dyDescent="0.2">
      <c r="A70" s="1"/>
      <c r="B70" s="2" t="e" vm="55">
        <v>#VALUE!</v>
      </c>
      <c r="C70" s="3">
        <v>25310</v>
      </c>
      <c r="D70" s="4" t="s">
        <v>90</v>
      </c>
      <c r="E70" s="5">
        <v>35</v>
      </c>
      <c r="F70" s="6">
        <v>24.5</v>
      </c>
      <c r="G70" s="6">
        <f t="shared" si="2"/>
        <v>23.113207547169811</v>
      </c>
      <c r="H70" s="7">
        <v>0.06</v>
      </c>
      <c r="I70" s="8"/>
      <c r="J70" s="11">
        <f t="shared" si="5"/>
        <v>0</v>
      </c>
      <c r="K70" s="11">
        <f t="shared" si="4"/>
        <v>0</v>
      </c>
      <c r="L70" s="11" t="s">
        <v>16</v>
      </c>
      <c r="M70" s="59" t="s">
        <v>91</v>
      </c>
    </row>
    <row r="71" spans="1:13" ht="23.1" customHeight="1" x14ac:dyDescent="0.2">
      <c r="A71" s="1"/>
      <c r="B71" s="2" t="e" vm="56">
        <v>#VALUE!</v>
      </c>
      <c r="C71" s="3">
        <v>25314</v>
      </c>
      <c r="D71" s="4" t="s">
        <v>92</v>
      </c>
      <c r="E71" s="5">
        <v>28</v>
      </c>
      <c r="F71" s="6">
        <v>50.4</v>
      </c>
      <c r="G71" s="6">
        <f t="shared" si="2"/>
        <v>47.547169811320749</v>
      </c>
      <c r="H71" s="7">
        <v>0.06</v>
      </c>
      <c r="I71" s="8"/>
      <c r="J71" s="11">
        <f t="shared" si="5"/>
        <v>0</v>
      </c>
      <c r="K71" s="11">
        <f t="shared" si="4"/>
        <v>0</v>
      </c>
      <c r="L71" s="11" t="s">
        <v>16</v>
      </c>
      <c r="M71" s="59" t="s">
        <v>93</v>
      </c>
    </row>
    <row r="72" spans="1:13" ht="23.1" customHeight="1" x14ac:dyDescent="0.2">
      <c r="A72" s="1"/>
      <c r="B72" s="2" t="e" vm="57">
        <v>#VALUE!</v>
      </c>
      <c r="C72" s="3">
        <v>25315</v>
      </c>
      <c r="D72" s="4" t="s">
        <v>94</v>
      </c>
      <c r="E72" s="5">
        <v>28</v>
      </c>
      <c r="F72" s="6">
        <v>50.4</v>
      </c>
      <c r="G72" s="6">
        <f t="shared" si="2"/>
        <v>47.547169811320749</v>
      </c>
      <c r="H72" s="7">
        <v>0.06</v>
      </c>
      <c r="I72" s="8"/>
      <c r="J72" s="11">
        <f t="shared" si="5"/>
        <v>0</v>
      </c>
      <c r="K72" s="11">
        <f t="shared" si="4"/>
        <v>0</v>
      </c>
      <c r="L72" s="11" t="s">
        <v>16</v>
      </c>
      <c r="M72" s="59" t="s">
        <v>95</v>
      </c>
    </row>
    <row r="73" spans="1:13" ht="23.1" customHeight="1" x14ac:dyDescent="0.2">
      <c r="A73" s="1"/>
      <c r="B73" s="2" t="e" vm="58">
        <v>#VALUE!</v>
      </c>
      <c r="C73" s="3">
        <v>25317</v>
      </c>
      <c r="D73" s="4" t="s">
        <v>96</v>
      </c>
      <c r="E73" s="5">
        <v>45</v>
      </c>
      <c r="F73" s="6">
        <v>29.25</v>
      </c>
      <c r="G73" s="6">
        <f t="shared" si="2"/>
        <v>27.59433962264151</v>
      </c>
      <c r="H73" s="7">
        <v>0.06</v>
      </c>
      <c r="I73" s="8"/>
      <c r="J73" s="11">
        <f t="shared" si="5"/>
        <v>0</v>
      </c>
      <c r="K73" s="11">
        <f t="shared" si="4"/>
        <v>0</v>
      </c>
      <c r="L73" s="11" t="s">
        <v>16</v>
      </c>
      <c r="M73" s="59" t="s">
        <v>97</v>
      </c>
    </row>
    <row r="74" spans="1:13" ht="23.1" customHeight="1" x14ac:dyDescent="0.2">
      <c r="A74" s="1"/>
      <c r="B74" s="2" t="e" vm="59">
        <v>#VALUE!</v>
      </c>
      <c r="C74" s="3">
        <v>26489</v>
      </c>
      <c r="D74" s="4" t="s">
        <v>98</v>
      </c>
      <c r="E74" s="5">
        <v>9</v>
      </c>
      <c r="F74" s="6">
        <v>20.7</v>
      </c>
      <c r="G74" s="6">
        <f t="shared" si="2"/>
        <v>19.528301886792452</v>
      </c>
      <c r="H74" s="10">
        <v>0.06</v>
      </c>
      <c r="I74" s="8"/>
      <c r="J74" s="11">
        <f t="shared" si="5"/>
        <v>0</v>
      </c>
      <c r="K74" s="11">
        <f t="shared" si="4"/>
        <v>0</v>
      </c>
      <c r="L74" s="11" t="s">
        <v>16</v>
      </c>
      <c r="M74" s="59" t="s">
        <v>99</v>
      </c>
    </row>
    <row r="75" spans="1:13" ht="23.1" customHeight="1" x14ac:dyDescent="0.2">
      <c r="A75" s="1"/>
      <c r="B75" s="2" t="e" vm="60">
        <v>#VALUE!</v>
      </c>
      <c r="C75" s="3">
        <v>47910</v>
      </c>
      <c r="D75" s="4" t="s">
        <v>100</v>
      </c>
      <c r="E75" s="5">
        <v>6</v>
      </c>
      <c r="F75" s="6">
        <f>4.95*6</f>
        <v>29.700000000000003</v>
      </c>
      <c r="G75" s="6">
        <f t="shared" si="2"/>
        <v>28.018867924528305</v>
      </c>
      <c r="H75" s="7">
        <v>0.06</v>
      </c>
      <c r="I75" s="8"/>
      <c r="J75" s="11">
        <f t="shared" si="5"/>
        <v>0</v>
      </c>
      <c r="K75" s="11">
        <f t="shared" si="4"/>
        <v>0</v>
      </c>
      <c r="L75" s="11" t="s">
        <v>101</v>
      </c>
      <c r="M75" s="59" t="s">
        <v>102</v>
      </c>
    </row>
    <row r="76" spans="1:13" ht="23.1" customHeight="1" x14ac:dyDescent="0.2">
      <c r="A76" s="1"/>
      <c r="B76" s="2" t="e" vm="61">
        <v>#VALUE!</v>
      </c>
      <c r="C76" s="3">
        <v>25012</v>
      </c>
      <c r="D76" s="4" t="s">
        <v>103</v>
      </c>
      <c r="E76" s="5">
        <v>1</v>
      </c>
      <c r="F76" s="6">
        <v>14.9</v>
      </c>
      <c r="G76" s="6">
        <f t="shared" si="2"/>
        <v>14.056603773584905</v>
      </c>
      <c r="H76" s="7">
        <v>0.06</v>
      </c>
      <c r="I76" s="8"/>
      <c r="J76" s="11">
        <f t="shared" si="5"/>
        <v>0</v>
      </c>
      <c r="K76" s="11">
        <f t="shared" si="4"/>
        <v>0</v>
      </c>
      <c r="L76" s="11" t="s">
        <v>16</v>
      </c>
      <c r="M76" s="59" t="s">
        <v>104</v>
      </c>
    </row>
    <row r="77" spans="1:13" ht="23.1" customHeight="1" x14ac:dyDescent="0.2">
      <c r="A77" s="1"/>
      <c r="B77" s="2" t="e" vm="62">
        <v>#VALUE!</v>
      </c>
      <c r="C77" s="3">
        <v>25011</v>
      </c>
      <c r="D77" s="4" t="s">
        <v>105</v>
      </c>
      <c r="E77" s="5">
        <v>9</v>
      </c>
      <c r="F77" s="6">
        <v>49.05</v>
      </c>
      <c r="G77" s="6">
        <f t="shared" si="2"/>
        <v>46.273584905660371</v>
      </c>
      <c r="H77" s="7">
        <v>0.06</v>
      </c>
      <c r="I77" s="8"/>
      <c r="J77" s="11">
        <f t="shared" si="5"/>
        <v>0</v>
      </c>
      <c r="K77" s="11">
        <f t="shared" si="4"/>
        <v>0</v>
      </c>
      <c r="L77" s="11" t="s">
        <v>16</v>
      </c>
      <c r="M77" s="59" t="s">
        <v>106</v>
      </c>
    </row>
    <row r="78" spans="1:13" ht="23.1" customHeight="1" x14ac:dyDescent="0.2">
      <c r="A78" s="1"/>
      <c r="B78" s="2" t="e" vm="63">
        <v>#VALUE!</v>
      </c>
      <c r="C78" s="3">
        <v>47904</v>
      </c>
      <c r="D78" s="4" t="s">
        <v>107</v>
      </c>
      <c r="E78" s="5">
        <v>1</v>
      </c>
      <c r="F78" s="6">
        <v>5.2</v>
      </c>
      <c r="G78" s="6">
        <f t="shared" si="2"/>
        <v>4.9056603773584904</v>
      </c>
      <c r="H78" s="10">
        <v>0.06</v>
      </c>
      <c r="I78" s="8"/>
      <c r="J78" s="11">
        <f t="shared" si="5"/>
        <v>0</v>
      </c>
      <c r="K78" s="11">
        <f t="shared" si="4"/>
        <v>0</v>
      </c>
      <c r="L78" s="11" t="s">
        <v>101</v>
      </c>
      <c r="M78" s="59" t="s">
        <v>108</v>
      </c>
    </row>
    <row r="79" spans="1:13" ht="23.1" customHeight="1" x14ac:dyDescent="0.2">
      <c r="A79" s="1"/>
      <c r="B79" s="2" t="e" vm="64">
        <v>#VALUE!</v>
      </c>
      <c r="C79" s="3">
        <v>47905</v>
      </c>
      <c r="D79" s="4" t="s">
        <v>109</v>
      </c>
      <c r="E79" s="5">
        <v>1</v>
      </c>
      <c r="F79" s="6">
        <v>5.2</v>
      </c>
      <c r="G79" s="6">
        <f t="shared" si="2"/>
        <v>4.9056603773584904</v>
      </c>
      <c r="H79" s="7">
        <v>0.06</v>
      </c>
      <c r="I79" s="8"/>
      <c r="J79" s="11">
        <f t="shared" si="5"/>
        <v>0</v>
      </c>
      <c r="K79" s="11">
        <f t="shared" si="4"/>
        <v>0</v>
      </c>
      <c r="L79" s="11" t="s">
        <v>101</v>
      </c>
      <c r="M79" s="59" t="s">
        <v>110</v>
      </c>
    </row>
    <row r="80" spans="1:13" ht="23.1" customHeight="1" x14ac:dyDescent="0.2">
      <c r="A80" s="1"/>
      <c r="B80" s="2" t="e" vm="65">
        <v>#VALUE!</v>
      </c>
      <c r="C80" s="3">
        <v>47916</v>
      </c>
      <c r="D80" s="4" t="s">
        <v>111</v>
      </c>
      <c r="E80" s="5">
        <v>1</v>
      </c>
      <c r="F80" s="6">
        <v>5.2</v>
      </c>
      <c r="G80" s="6">
        <f t="shared" si="2"/>
        <v>4.9056603773584904</v>
      </c>
      <c r="H80" s="7">
        <v>0.06</v>
      </c>
      <c r="I80" s="8"/>
      <c r="J80" s="11">
        <f t="shared" si="5"/>
        <v>0</v>
      </c>
      <c r="K80" s="11">
        <f t="shared" si="4"/>
        <v>0</v>
      </c>
      <c r="L80" s="11" t="s">
        <v>101</v>
      </c>
      <c r="M80" s="59" t="s">
        <v>112</v>
      </c>
    </row>
    <row r="81" spans="1:13" ht="23.1" customHeight="1" x14ac:dyDescent="0.2">
      <c r="A81" s="1"/>
      <c r="B81" s="2" t="e" vm="66">
        <v>#VALUE!</v>
      </c>
      <c r="C81" s="3">
        <v>47969</v>
      </c>
      <c r="D81" s="4" t="s">
        <v>113</v>
      </c>
      <c r="E81" s="5">
        <v>1</v>
      </c>
      <c r="F81" s="6">
        <v>5.2</v>
      </c>
      <c r="G81" s="6">
        <f t="shared" si="2"/>
        <v>4.9056603773584904</v>
      </c>
      <c r="H81" s="7">
        <v>0.06</v>
      </c>
      <c r="I81" s="8"/>
      <c r="J81" s="11">
        <f t="shared" si="5"/>
        <v>0</v>
      </c>
      <c r="K81" s="11">
        <f t="shared" si="4"/>
        <v>0</v>
      </c>
      <c r="L81" s="11" t="s">
        <v>101</v>
      </c>
      <c r="M81" s="59" t="s">
        <v>112</v>
      </c>
    </row>
    <row r="82" spans="1:13" ht="23.1" customHeight="1" x14ac:dyDescent="0.2">
      <c r="A82" s="1"/>
      <c r="B82" s="2" t="e" vm="67">
        <v>#VALUE!</v>
      </c>
      <c r="C82" s="3">
        <v>47971</v>
      </c>
      <c r="D82" s="4" t="s">
        <v>114</v>
      </c>
      <c r="E82" s="5">
        <v>1</v>
      </c>
      <c r="F82" s="6">
        <v>4.75</v>
      </c>
      <c r="G82" s="6">
        <f t="shared" si="2"/>
        <v>4.4811320754716979</v>
      </c>
      <c r="H82" s="7">
        <v>0.06</v>
      </c>
      <c r="I82" s="8"/>
      <c r="J82" s="11">
        <f t="shared" si="5"/>
        <v>0</v>
      </c>
      <c r="K82" s="11">
        <f t="shared" si="4"/>
        <v>0</v>
      </c>
      <c r="L82" s="11" t="s">
        <v>101</v>
      </c>
      <c r="M82" s="59" t="s">
        <v>115</v>
      </c>
    </row>
    <row r="83" spans="1:13" ht="23.1" customHeight="1" x14ac:dyDescent="0.2">
      <c r="A83" s="1"/>
      <c r="B83" s="2" t="e" vm="68">
        <v>#VALUE!</v>
      </c>
      <c r="C83" s="3">
        <v>47901</v>
      </c>
      <c r="D83" s="4" t="s">
        <v>116</v>
      </c>
      <c r="E83" s="5">
        <v>1</v>
      </c>
      <c r="F83" s="6">
        <v>4.25</v>
      </c>
      <c r="G83" s="6">
        <f t="shared" si="2"/>
        <v>4.0094339622641506</v>
      </c>
      <c r="H83" s="7">
        <v>0.06</v>
      </c>
      <c r="I83" s="8"/>
      <c r="J83" s="11">
        <f t="shared" si="5"/>
        <v>0</v>
      </c>
      <c r="K83" s="11">
        <f t="shared" si="4"/>
        <v>0</v>
      </c>
      <c r="L83" s="11" t="s">
        <v>101</v>
      </c>
      <c r="M83" s="59" t="s">
        <v>117</v>
      </c>
    </row>
    <row r="84" spans="1:13" ht="23.1" customHeight="1" x14ac:dyDescent="0.2">
      <c r="A84" s="1"/>
      <c r="B84" s="2" t="e" vm="69">
        <v>#VALUE!</v>
      </c>
      <c r="C84" s="3">
        <v>47902</v>
      </c>
      <c r="D84" s="4" t="s">
        <v>118</v>
      </c>
      <c r="E84" s="5">
        <v>1</v>
      </c>
      <c r="F84" s="6">
        <v>4.25</v>
      </c>
      <c r="G84" s="6">
        <f t="shared" si="2"/>
        <v>4.0094339622641506</v>
      </c>
      <c r="H84" s="7">
        <v>0.06</v>
      </c>
      <c r="I84" s="8"/>
      <c r="J84" s="11">
        <f t="shared" si="5"/>
        <v>0</v>
      </c>
      <c r="K84" s="11">
        <f t="shared" si="4"/>
        <v>0</v>
      </c>
      <c r="L84" s="11" t="s">
        <v>101</v>
      </c>
      <c r="M84" s="59" t="s">
        <v>119</v>
      </c>
    </row>
    <row r="85" spans="1:13" ht="23.1" customHeight="1" x14ac:dyDescent="0.2">
      <c r="A85" s="1"/>
      <c r="B85" s="2" t="e" vm="70">
        <v>#VALUE!</v>
      </c>
      <c r="C85" s="3">
        <v>47903</v>
      </c>
      <c r="D85" s="4" t="s">
        <v>120</v>
      </c>
      <c r="E85" s="5">
        <v>1</v>
      </c>
      <c r="F85" s="6">
        <v>4.25</v>
      </c>
      <c r="G85" s="6">
        <f t="shared" si="2"/>
        <v>4.0094339622641506</v>
      </c>
      <c r="H85" s="7">
        <v>0.06</v>
      </c>
      <c r="I85" s="8"/>
      <c r="J85" s="11">
        <f t="shared" si="5"/>
        <v>0</v>
      </c>
      <c r="K85" s="11">
        <f t="shared" si="4"/>
        <v>0</v>
      </c>
      <c r="L85" s="11" t="s">
        <v>101</v>
      </c>
      <c r="M85" s="59" t="s">
        <v>108</v>
      </c>
    </row>
    <row r="86" spans="1:13" ht="23.1" customHeight="1" x14ac:dyDescent="0.2">
      <c r="A86" s="1"/>
      <c r="B86" s="2" t="e" vm="71">
        <v>#VALUE!</v>
      </c>
      <c r="C86" s="3">
        <v>47967</v>
      </c>
      <c r="D86" s="4" t="s">
        <v>121</v>
      </c>
      <c r="E86" s="5">
        <v>1</v>
      </c>
      <c r="F86" s="6">
        <v>4.95</v>
      </c>
      <c r="G86" s="6">
        <f t="shared" si="2"/>
        <v>4.6698113207547172</v>
      </c>
      <c r="H86" s="10">
        <v>0.06</v>
      </c>
      <c r="I86" s="8"/>
      <c r="J86" s="11">
        <f t="shared" si="5"/>
        <v>0</v>
      </c>
      <c r="K86" s="11">
        <f t="shared" si="4"/>
        <v>0</v>
      </c>
      <c r="L86" s="11" t="s">
        <v>101</v>
      </c>
      <c r="M86" s="59" t="s">
        <v>112</v>
      </c>
    </row>
    <row r="87" spans="1:13" ht="23.1" customHeight="1" x14ac:dyDescent="0.2">
      <c r="A87" s="1"/>
      <c r="B87" s="2" t="e" vm="72">
        <v>#VALUE!</v>
      </c>
      <c r="C87" s="3">
        <v>47912</v>
      </c>
      <c r="D87" s="4" t="s">
        <v>122</v>
      </c>
      <c r="E87" s="5">
        <v>1</v>
      </c>
      <c r="F87" s="6">
        <v>4.25</v>
      </c>
      <c r="G87" s="6">
        <f t="shared" si="2"/>
        <v>4.0094339622641506</v>
      </c>
      <c r="H87" s="7">
        <v>0.06</v>
      </c>
      <c r="I87" s="8"/>
      <c r="J87" s="11">
        <f t="shared" si="5"/>
        <v>0</v>
      </c>
      <c r="K87" s="11">
        <f t="shared" si="4"/>
        <v>0</v>
      </c>
      <c r="L87" s="11" t="s">
        <v>101</v>
      </c>
      <c r="M87" s="59" t="s">
        <v>112</v>
      </c>
    </row>
    <row r="88" spans="1:13" ht="23.1" customHeight="1" x14ac:dyDescent="0.2">
      <c r="A88" s="1"/>
      <c r="B88" s="2" t="e" vm="73">
        <v>#VALUE!</v>
      </c>
      <c r="C88" s="3">
        <v>47906</v>
      </c>
      <c r="D88" s="4" t="s">
        <v>123</v>
      </c>
      <c r="E88" s="5">
        <v>1</v>
      </c>
      <c r="F88" s="6">
        <v>4.25</v>
      </c>
      <c r="G88" s="6">
        <f t="shared" si="2"/>
        <v>4.0094339622641506</v>
      </c>
      <c r="H88" s="7">
        <v>0.06</v>
      </c>
      <c r="I88" s="8"/>
      <c r="J88" s="11">
        <f t="shared" si="5"/>
        <v>0</v>
      </c>
      <c r="K88" s="11">
        <f t="shared" si="4"/>
        <v>0</v>
      </c>
      <c r="L88" s="11" t="s">
        <v>101</v>
      </c>
      <c r="M88" s="59" t="s">
        <v>112</v>
      </c>
    </row>
    <row r="89" spans="1:13" ht="23.1" customHeight="1" x14ac:dyDescent="0.2">
      <c r="A89" s="1"/>
      <c r="B89" s="2" t="e" vm="74">
        <v>#VALUE!</v>
      </c>
      <c r="C89" s="3">
        <v>47907</v>
      </c>
      <c r="D89" s="4" t="s">
        <v>124</v>
      </c>
      <c r="E89" s="5">
        <v>1</v>
      </c>
      <c r="F89" s="6">
        <v>4.25</v>
      </c>
      <c r="G89" s="6">
        <f t="shared" si="2"/>
        <v>4.0094339622641506</v>
      </c>
      <c r="H89" s="7">
        <v>0.06</v>
      </c>
      <c r="I89" s="8"/>
      <c r="J89" s="11">
        <f t="shared" si="5"/>
        <v>0</v>
      </c>
      <c r="K89" s="11">
        <f t="shared" si="4"/>
        <v>0</v>
      </c>
      <c r="L89" s="11" t="s">
        <v>101</v>
      </c>
      <c r="M89" s="59" t="s">
        <v>102</v>
      </c>
    </row>
    <row r="90" spans="1:13" ht="23.1" customHeight="1" x14ac:dyDescent="0.2">
      <c r="A90" s="1"/>
      <c r="B90" s="2" t="e" vm="75">
        <v>#VALUE!</v>
      </c>
      <c r="C90" s="3">
        <v>47908</v>
      </c>
      <c r="D90" s="4" t="s">
        <v>125</v>
      </c>
      <c r="E90" s="5">
        <v>1</v>
      </c>
      <c r="F90" s="6">
        <v>4.9000000000000004</v>
      </c>
      <c r="G90" s="6">
        <f t="shared" si="2"/>
        <v>4.6226415094339623</v>
      </c>
      <c r="H90" s="7">
        <v>0.06</v>
      </c>
      <c r="I90" s="8"/>
      <c r="J90" s="11">
        <f t="shared" si="5"/>
        <v>0</v>
      </c>
      <c r="K90" s="11">
        <f t="shared" si="4"/>
        <v>0</v>
      </c>
      <c r="L90" s="11" t="s">
        <v>101</v>
      </c>
      <c r="M90" s="59" t="s">
        <v>112</v>
      </c>
    </row>
    <row r="91" spans="1:13" ht="23.1" customHeight="1" x14ac:dyDescent="0.2">
      <c r="A91" s="1"/>
      <c r="B91" s="2" t="e" vm="76">
        <v>#VALUE!</v>
      </c>
      <c r="C91" s="3">
        <v>47911</v>
      </c>
      <c r="D91" s="4" t="s">
        <v>126</v>
      </c>
      <c r="E91" s="5">
        <v>1</v>
      </c>
      <c r="F91" s="6">
        <v>4.95</v>
      </c>
      <c r="G91" s="6">
        <f t="shared" ref="G91:G156" si="6">(F91/(1+H91))</f>
        <v>4.6698113207547172</v>
      </c>
      <c r="H91" s="7">
        <v>0.06</v>
      </c>
      <c r="I91" s="8"/>
      <c r="J91" s="11">
        <f t="shared" si="5"/>
        <v>0</v>
      </c>
      <c r="K91" s="11">
        <f t="shared" si="4"/>
        <v>0</v>
      </c>
      <c r="L91" s="11" t="s">
        <v>101</v>
      </c>
      <c r="M91" s="59" t="s">
        <v>127</v>
      </c>
    </row>
    <row r="92" spans="1:13" ht="23.1" customHeight="1" x14ac:dyDescent="0.2">
      <c r="A92" s="1"/>
      <c r="B92" s="2" t="e" vm="77">
        <v>#VALUE!</v>
      </c>
      <c r="C92" s="3">
        <v>47913</v>
      </c>
      <c r="D92" s="4" t="s">
        <v>128</v>
      </c>
      <c r="E92" s="5">
        <v>1</v>
      </c>
      <c r="F92" s="6">
        <v>4.95</v>
      </c>
      <c r="G92" s="6">
        <f t="shared" si="6"/>
        <v>4.6698113207547172</v>
      </c>
      <c r="H92" s="7">
        <v>0.06</v>
      </c>
      <c r="I92" s="8"/>
      <c r="J92" s="11">
        <f t="shared" si="5"/>
        <v>0</v>
      </c>
      <c r="K92" s="11">
        <f t="shared" si="4"/>
        <v>0</v>
      </c>
      <c r="L92" s="11" t="s">
        <v>101</v>
      </c>
      <c r="M92" s="59" t="s">
        <v>108</v>
      </c>
    </row>
    <row r="93" spans="1:13" ht="23.1" customHeight="1" x14ac:dyDescent="0.2">
      <c r="A93" s="1"/>
      <c r="B93" s="2" t="e" vm="78">
        <v>#VALUE!</v>
      </c>
      <c r="C93" s="3">
        <v>47914</v>
      </c>
      <c r="D93" s="4" t="s">
        <v>129</v>
      </c>
      <c r="E93" s="5">
        <v>1</v>
      </c>
      <c r="F93" s="6">
        <v>4.55</v>
      </c>
      <c r="G93" s="6">
        <f t="shared" si="6"/>
        <v>4.2924528301886786</v>
      </c>
      <c r="H93" s="7">
        <v>0.06</v>
      </c>
      <c r="I93" s="8"/>
      <c r="J93" s="11">
        <f t="shared" si="5"/>
        <v>0</v>
      </c>
      <c r="K93" s="11">
        <f t="shared" ref="K93:K156" si="7">F93*I93</f>
        <v>0</v>
      </c>
      <c r="L93" s="11" t="s">
        <v>101</v>
      </c>
      <c r="M93" s="59" t="s">
        <v>112</v>
      </c>
    </row>
    <row r="94" spans="1:13" ht="23.1" customHeight="1" x14ac:dyDescent="0.2">
      <c r="A94" s="1"/>
      <c r="B94" s="2" t="e" vm="79">
        <v>#VALUE!</v>
      </c>
      <c r="C94" s="3">
        <v>47915</v>
      </c>
      <c r="D94" s="4" t="s">
        <v>130</v>
      </c>
      <c r="E94" s="5">
        <v>1</v>
      </c>
      <c r="F94" s="6">
        <v>4</v>
      </c>
      <c r="G94" s="6">
        <f t="shared" si="6"/>
        <v>3.773584905660377</v>
      </c>
      <c r="H94" s="7">
        <v>0.06</v>
      </c>
      <c r="I94" s="8"/>
      <c r="J94" s="11">
        <f t="shared" si="5"/>
        <v>0</v>
      </c>
      <c r="K94" s="11">
        <f t="shared" si="7"/>
        <v>0</v>
      </c>
      <c r="L94" s="11" t="s">
        <v>101</v>
      </c>
      <c r="M94" s="59" t="s">
        <v>112</v>
      </c>
    </row>
    <row r="95" spans="1:13" ht="23.1" customHeight="1" x14ac:dyDescent="0.2">
      <c r="A95" s="1"/>
      <c r="B95" s="2" t="e" vm="80">
        <v>#VALUE!</v>
      </c>
      <c r="C95" s="3">
        <v>47963</v>
      </c>
      <c r="D95" s="4" t="s">
        <v>131</v>
      </c>
      <c r="E95" s="5">
        <v>1</v>
      </c>
      <c r="F95" s="6">
        <v>4.5999999999999996</v>
      </c>
      <c r="G95" s="6">
        <f t="shared" si="6"/>
        <v>4.3396226415094334</v>
      </c>
      <c r="H95" s="7">
        <v>0.06</v>
      </c>
      <c r="I95" s="8"/>
      <c r="J95" s="11">
        <f t="shared" si="5"/>
        <v>0</v>
      </c>
      <c r="K95" s="11">
        <f t="shared" si="7"/>
        <v>0</v>
      </c>
      <c r="L95" s="11" t="s">
        <v>101</v>
      </c>
      <c r="M95" s="59" t="s">
        <v>112</v>
      </c>
    </row>
    <row r="96" spans="1:13" ht="23.1" customHeight="1" x14ac:dyDescent="0.2">
      <c r="A96" s="1"/>
      <c r="B96" s="2" t="e" vm="81">
        <v>#VALUE!</v>
      </c>
      <c r="C96" s="3">
        <v>47965</v>
      </c>
      <c r="D96" s="4" t="s">
        <v>132</v>
      </c>
      <c r="E96" s="5">
        <v>1</v>
      </c>
      <c r="F96" s="6">
        <v>5.2</v>
      </c>
      <c r="G96" s="6">
        <f t="shared" si="6"/>
        <v>4.9056603773584904</v>
      </c>
      <c r="H96" s="7">
        <v>0.06</v>
      </c>
      <c r="I96" s="8"/>
      <c r="J96" s="11">
        <f t="shared" si="5"/>
        <v>0</v>
      </c>
      <c r="K96" s="11">
        <f t="shared" si="7"/>
        <v>0</v>
      </c>
      <c r="L96" s="11" t="s">
        <v>101</v>
      </c>
      <c r="M96" s="59" t="s">
        <v>115</v>
      </c>
    </row>
    <row r="97" spans="1:13" ht="23.1" customHeight="1" x14ac:dyDescent="0.2">
      <c r="A97" s="1"/>
      <c r="B97" s="2" t="e" vm="82">
        <v>#VALUE!</v>
      </c>
      <c r="C97" s="3">
        <v>47974</v>
      </c>
      <c r="D97" s="4" t="s">
        <v>133</v>
      </c>
      <c r="E97" s="5">
        <v>1</v>
      </c>
      <c r="F97" s="6">
        <v>4.75</v>
      </c>
      <c r="G97" s="6">
        <f t="shared" si="6"/>
        <v>4.4811320754716979</v>
      </c>
      <c r="H97" s="7">
        <v>0.06</v>
      </c>
      <c r="I97" s="8"/>
      <c r="J97" s="11">
        <f t="shared" si="5"/>
        <v>0</v>
      </c>
      <c r="K97" s="11">
        <f t="shared" si="7"/>
        <v>0</v>
      </c>
      <c r="L97" s="11" t="s">
        <v>101</v>
      </c>
      <c r="M97" s="59" t="s">
        <v>112</v>
      </c>
    </row>
    <row r="98" spans="1:13" ht="23.1" customHeight="1" x14ac:dyDescent="0.2">
      <c r="A98" s="1"/>
      <c r="B98" s="2" t="e" vm="83">
        <v>#VALUE!</v>
      </c>
      <c r="C98" s="3">
        <v>47919</v>
      </c>
      <c r="D98" s="4" t="s">
        <v>134</v>
      </c>
      <c r="E98" s="5">
        <v>1</v>
      </c>
      <c r="F98" s="6">
        <v>4.95</v>
      </c>
      <c r="G98" s="6">
        <f t="shared" si="6"/>
        <v>4.6698113207547172</v>
      </c>
      <c r="H98" s="7">
        <v>0.06</v>
      </c>
      <c r="I98" s="8"/>
      <c r="J98" s="11">
        <f t="shared" si="5"/>
        <v>0</v>
      </c>
      <c r="K98" s="11">
        <f t="shared" si="7"/>
        <v>0</v>
      </c>
      <c r="L98" s="11" t="s">
        <v>101</v>
      </c>
      <c r="M98" s="59" t="s">
        <v>102</v>
      </c>
    </row>
    <row r="99" spans="1:13" ht="23.1" customHeight="1" x14ac:dyDescent="0.2">
      <c r="A99" s="1"/>
      <c r="B99" s="2" t="e" vm="84">
        <v>#VALUE!</v>
      </c>
      <c r="C99" s="3">
        <v>47921</v>
      </c>
      <c r="D99" s="4" t="s">
        <v>135</v>
      </c>
      <c r="E99" s="5">
        <v>1</v>
      </c>
      <c r="F99" s="6">
        <v>4.95</v>
      </c>
      <c r="G99" s="6">
        <f t="shared" si="6"/>
        <v>4.6698113207547172</v>
      </c>
      <c r="H99" s="7">
        <v>0.06</v>
      </c>
      <c r="I99" s="8"/>
      <c r="J99" s="11">
        <f t="shared" si="5"/>
        <v>0</v>
      </c>
      <c r="K99" s="11">
        <f t="shared" si="7"/>
        <v>0</v>
      </c>
      <c r="L99" s="11" t="s">
        <v>101</v>
      </c>
      <c r="M99" s="59" t="s">
        <v>108</v>
      </c>
    </row>
    <row r="100" spans="1:13" ht="23.1" customHeight="1" x14ac:dyDescent="0.2">
      <c r="A100" s="1"/>
      <c r="B100" s="2" t="e" vm="85">
        <v>#VALUE!</v>
      </c>
      <c r="C100" s="3">
        <v>47920</v>
      </c>
      <c r="D100" s="4" t="s">
        <v>136</v>
      </c>
      <c r="E100" s="5">
        <v>1</v>
      </c>
      <c r="F100" s="6">
        <v>4.95</v>
      </c>
      <c r="G100" s="6">
        <f t="shared" si="6"/>
        <v>4.6698113207547172</v>
      </c>
      <c r="H100" s="7">
        <v>0.06</v>
      </c>
      <c r="I100" s="8"/>
      <c r="J100" s="11">
        <f t="shared" si="5"/>
        <v>0</v>
      </c>
      <c r="K100" s="11">
        <f t="shared" si="7"/>
        <v>0</v>
      </c>
      <c r="L100" s="11" t="s">
        <v>101</v>
      </c>
      <c r="M100" s="59" t="s">
        <v>112</v>
      </c>
    </row>
    <row r="101" spans="1:13" ht="23.1" customHeight="1" x14ac:dyDescent="0.2">
      <c r="A101" s="1"/>
      <c r="B101" s="2" t="e" vm="86">
        <v>#VALUE!</v>
      </c>
      <c r="C101" s="3">
        <v>47957</v>
      </c>
      <c r="D101" s="4" t="s">
        <v>137</v>
      </c>
      <c r="E101" s="5">
        <v>1</v>
      </c>
      <c r="F101" s="6">
        <v>4.9000000000000004</v>
      </c>
      <c r="G101" s="6">
        <f t="shared" si="6"/>
        <v>4.6226415094339623</v>
      </c>
      <c r="H101" s="7">
        <v>0.06</v>
      </c>
      <c r="I101" s="8"/>
      <c r="J101" s="11">
        <f t="shared" si="5"/>
        <v>0</v>
      </c>
      <c r="K101" s="11">
        <f t="shared" si="7"/>
        <v>0</v>
      </c>
      <c r="L101" s="11" t="s">
        <v>101</v>
      </c>
      <c r="M101" s="59" t="s">
        <v>115</v>
      </c>
    </row>
    <row r="102" spans="1:13" ht="23.1" customHeight="1" x14ac:dyDescent="0.2">
      <c r="A102" s="1"/>
      <c r="B102" s="2" t="e" vm="87">
        <v>#VALUE!</v>
      </c>
      <c r="C102" s="3">
        <v>47959</v>
      </c>
      <c r="D102" s="4" t="s">
        <v>138</v>
      </c>
      <c r="E102" s="5">
        <v>1</v>
      </c>
      <c r="F102" s="6">
        <v>17</v>
      </c>
      <c r="G102" s="6">
        <f t="shared" si="6"/>
        <v>16.037735849056602</v>
      </c>
      <c r="H102" s="7">
        <v>0.06</v>
      </c>
      <c r="I102" s="8"/>
      <c r="J102" s="11">
        <f t="shared" si="5"/>
        <v>0</v>
      </c>
      <c r="K102" s="11">
        <f t="shared" si="7"/>
        <v>0</v>
      </c>
      <c r="L102" s="11" t="s">
        <v>101</v>
      </c>
      <c r="M102" s="59" t="s">
        <v>79</v>
      </c>
    </row>
    <row r="103" spans="1:13" ht="23.1" customHeight="1" x14ac:dyDescent="0.2">
      <c r="A103" s="1"/>
      <c r="B103" s="2" t="e" vm="88">
        <v>#VALUE!</v>
      </c>
      <c r="C103" s="3">
        <v>25222</v>
      </c>
      <c r="D103" s="4" t="s">
        <v>139</v>
      </c>
      <c r="E103" s="5">
        <v>10</v>
      </c>
      <c r="F103" s="6">
        <v>48.5</v>
      </c>
      <c r="G103" s="6">
        <f t="shared" si="6"/>
        <v>45.75471698113207</v>
      </c>
      <c r="H103" s="7">
        <v>0.06</v>
      </c>
      <c r="I103" s="8"/>
      <c r="J103" s="11">
        <f t="shared" si="5"/>
        <v>0</v>
      </c>
      <c r="K103" s="11">
        <f t="shared" si="7"/>
        <v>0</v>
      </c>
      <c r="L103" s="11" t="s">
        <v>16</v>
      </c>
      <c r="M103" s="59" t="s">
        <v>140</v>
      </c>
    </row>
    <row r="104" spans="1:13" ht="23.1" customHeight="1" x14ac:dyDescent="0.2">
      <c r="A104" s="1"/>
      <c r="B104" s="2" t="e" vm="89">
        <v>#VALUE!</v>
      </c>
      <c r="C104" s="3" t="s">
        <v>533</v>
      </c>
      <c r="D104" s="4" t="s">
        <v>141</v>
      </c>
      <c r="E104" s="5">
        <v>10</v>
      </c>
      <c r="F104" s="6">
        <v>48.5</v>
      </c>
      <c r="G104" s="6">
        <f t="shared" si="6"/>
        <v>45.75471698113207</v>
      </c>
      <c r="H104" s="7">
        <v>0.06</v>
      </c>
      <c r="I104" s="8"/>
      <c r="J104" s="11">
        <f t="shared" si="5"/>
        <v>0</v>
      </c>
      <c r="K104" s="11">
        <f t="shared" si="7"/>
        <v>0</v>
      </c>
      <c r="L104" s="11" t="s">
        <v>16</v>
      </c>
      <c r="M104" s="59" t="s">
        <v>140</v>
      </c>
    </row>
    <row r="105" spans="1:13" ht="23.1" customHeight="1" x14ac:dyDescent="0.2">
      <c r="A105" s="1"/>
      <c r="B105" s="2" t="e" vm="90">
        <v>#VALUE!</v>
      </c>
      <c r="C105" s="3">
        <v>25224</v>
      </c>
      <c r="D105" s="4" t="s">
        <v>142</v>
      </c>
      <c r="E105" s="5">
        <v>10</v>
      </c>
      <c r="F105" s="6">
        <v>48.5</v>
      </c>
      <c r="G105" s="6">
        <f t="shared" si="6"/>
        <v>45.75471698113207</v>
      </c>
      <c r="H105" s="7">
        <v>0.06</v>
      </c>
      <c r="I105" s="8"/>
      <c r="J105" s="11">
        <f t="shared" si="5"/>
        <v>0</v>
      </c>
      <c r="K105" s="11">
        <f t="shared" si="7"/>
        <v>0</v>
      </c>
      <c r="L105" s="11" t="s">
        <v>16</v>
      </c>
      <c r="M105" s="59" t="s">
        <v>140</v>
      </c>
    </row>
    <row r="106" spans="1:13" ht="23.1" customHeight="1" x14ac:dyDescent="0.2">
      <c r="A106" s="1"/>
      <c r="B106" s="2" t="e" vm="91">
        <v>#VALUE!</v>
      </c>
      <c r="C106" s="3">
        <v>25017</v>
      </c>
      <c r="D106" s="4" t="s">
        <v>143</v>
      </c>
      <c r="E106" s="5">
        <v>7</v>
      </c>
      <c r="F106" s="6">
        <v>17.849999999999998</v>
      </c>
      <c r="G106" s="6">
        <f t="shared" si="6"/>
        <v>16.839622641509433</v>
      </c>
      <c r="H106" s="7">
        <v>0.06</v>
      </c>
      <c r="I106" s="8"/>
      <c r="J106" s="11">
        <f t="shared" si="5"/>
        <v>0</v>
      </c>
      <c r="K106" s="11">
        <f t="shared" si="7"/>
        <v>0</v>
      </c>
      <c r="L106" s="11" t="s">
        <v>16</v>
      </c>
      <c r="M106" s="59" t="s">
        <v>144</v>
      </c>
    </row>
    <row r="107" spans="1:13" ht="23.1" customHeight="1" x14ac:dyDescent="0.2">
      <c r="A107" s="1"/>
      <c r="B107" s="2" t="e" vm="92">
        <v>#VALUE!</v>
      </c>
      <c r="C107" s="3">
        <v>25018</v>
      </c>
      <c r="D107" s="4" t="s">
        <v>145</v>
      </c>
      <c r="E107" s="5">
        <v>7</v>
      </c>
      <c r="F107" s="6">
        <v>17.849999999999998</v>
      </c>
      <c r="G107" s="6">
        <f t="shared" si="6"/>
        <v>16.839622641509433</v>
      </c>
      <c r="H107" s="7">
        <v>0.06</v>
      </c>
      <c r="I107" s="8"/>
      <c r="J107" s="11">
        <f t="shared" si="5"/>
        <v>0</v>
      </c>
      <c r="K107" s="11">
        <f t="shared" si="7"/>
        <v>0</v>
      </c>
      <c r="L107" s="11" t="s">
        <v>16</v>
      </c>
      <c r="M107" s="59" t="s">
        <v>146</v>
      </c>
    </row>
    <row r="108" spans="1:13" ht="23.1" customHeight="1" x14ac:dyDescent="0.2">
      <c r="A108" s="1"/>
      <c r="B108" s="2" t="e" vm="93">
        <v>#VALUE!</v>
      </c>
      <c r="C108" s="3">
        <v>25019</v>
      </c>
      <c r="D108" s="4" t="s">
        <v>147</v>
      </c>
      <c r="E108" s="5">
        <v>7</v>
      </c>
      <c r="F108" s="6">
        <v>17.849999999999998</v>
      </c>
      <c r="G108" s="6">
        <f t="shared" si="6"/>
        <v>16.839622641509433</v>
      </c>
      <c r="H108" s="7">
        <v>0.06</v>
      </c>
      <c r="I108" s="8"/>
      <c r="J108" s="11">
        <f t="shared" si="5"/>
        <v>0</v>
      </c>
      <c r="K108" s="11">
        <f t="shared" si="7"/>
        <v>0</v>
      </c>
      <c r="L108" s="11" t="s">
        <v>16</v>
      </c>
      <c r="M108" s="59" t="s">
        <v>148</v>
      </c>
    </row>
    <row r="109" spans="1:13" ht="23.1" customHeight="1" x14ac:dyDescent="0.2">
      <c r="A109" s="1"/>
      <c r="B109" s="2" t="e" vm="94">
        <v>#VALUE!</v>
      </c>
      <c r="C109" s="3">
        <v>25020</v>
      </c>
      <c r="D109" s="4" t="s">
        <v>149</v>
      </c>
      <c r="E109" s="5">
        <v>12</v>
      </c>
      <c r="F109" s="6">
        <v>40.799999999999997</v>
      </c>
      <c r="G109" s="6">
        <f t="shared" si="6"/>
        <v>38.490566037735846</v>
      </c>
      <c r="H109" s="7">
        <v>0.06</v>
      </c>
      <c r="I109" s="8"/>
      <c r="J109" s="11">
        <f t="shared" si="5"/>
        <v>0</v>
      </c>
      <c r="K109" s="11">
        <f t="shared" si="7"/>
        <v>0</v>
      </c>
      <c r="L109" s="11" t="s">
        <v>16</v>
      </c>
      <c r="M109" s="59" t="s">
        <v>150</v>
      </c>
    </row>
    <row r="110" spans="1:13" ht="23.1" customHeight="1" x14ac:dyDescent="0.2">
      <c r="A110" s="1"/>
      <c r="B110" s="2" t="e" vm="95">
        <v>#VALUE!</v>
      </c>
      <c r="C110" s="3">
        <v>25004</v>
      </c>
      <c r="D110" s="4" t="s">
        <v>151</v>
      </c>
      <c r="E110" s="5">
        <v>12</v>
      </c>
      <c r="F110" s="6">
        <v>43.8</v>
      </c>
      <c r="G110" s="6">
        <f t="shared" si="6"/>
        <v>41.320754716981128</v>
      </c>
      <c r="H110" s="7">
        <v>0.06</v>
      </c>
      <c r="I110" s="8"/>
      <c r="J110" s="11">
        <f t="shared" si="5"/>
        <v>0</v>
      </c>
      <c r="K110" s="11">
        <f t="shared" si="7"/>
        <v>0</v>
      </c>
      <c r="L110" s="11" t="s">
        <v>16</v>
      </c>
      <c r="M110" s="59" t="s">
        <v>152</v>
      </c>
    </row>
    <row r="111" spans="1:13" ht="23.1" customHeight="1" x14ac:dyDescent="0.2">
      <c r="A111" s="1"/>
      <c r="B111" s="2" t="e" vm="96">
        <v>#VALUE!</v>
      </c>
      <c r="C111" s="3" t="s">
        <v>153</v>
      </c>
      <c r="D111" s="4" t="s">
        <v>154</v>
      </c>
      <c r="E111" s="5">
        <v>10</v>
      </c>
      <c r="F111" s="6">
        <v>35.85</v>
      </c>
      <c r="G111" s="6">
        <v>38</v>
      </c>
      <c r="H111" s="7">
        <v>0.06</v>
      </c>
      <c r="I111" s="8"/>
      <c r="J111" s="11">
        <f t="shared" si="5"/>
        <v>0</v>
      </c>
      <c r="K111" s="11">
        <f t="shared" si="7"/>
        <v>0</v>
      </c>
      <c r="L111" s="11" t="s">
        <v>16</v>
      </c>
      <c r="M111" s="59" t="s">
        <v>155</v>
      </c>
    </row>
    <row r="112" spans="1:13" ht="23.1" customHeight="1" x14ac:dyDescent="0.2">
      <c r="A112" s="1"/>
      <c r="B112" s="2" t="e" vm="97">
        <v>#VALUE!</v>
      </c>
      <c r="C112" s="3" t="s">
        <v>156</v>
      </c>
      <c r="D112" s="89" t="s">
        <v>157</v>
      </c>
      <c r="E112" s="5">
        <v>10</v>
      </c>
      <c r="F112" s="6">
        <v>35.85</v>
      </c>
      <c r="G112" s="6">
        <v>38</v>
      </c>
      <c r="H112" s="7" t="s">
        <v>158</v>
      </c>
      <c r="I112" s="8"/>
      <c r="J112" s="11">
        <f t="shared" si="5"/>
        <v>0</v>
      </c>
      <c r="K112" s="11">
        <f t="shared" si="7"/>
        <v>0</v>
      </c>
      <c r="L112" s="11" t="s">
        <v>16</v>
      </c>
      <c r="M112" s="59" t="s">
        <v>155</v>
      </c>
    </row>
    <row r="113" spans="1:195" ht="23.1" customHeight="1" x14ac:dyDescent="0.2">
      <c r="A113" s="1"/>
      <c r="B113" s="2" t="e" vm="98">
        <v>#VALUE!</v>
      </c>
      <c r="C113" s="3">
        <v>26500</v>
      </c>
      <c r="D113" s="4" t="s">
        <v>159</v>
      </c>
      <c r="E113" s="5">
        <v>12</v>
      </c>
      <c r="F113" s="6">
        <v>40.200000000000003</v>
      </c>
      <c r="G113" s="6">
        <f t="shared" si="6"/>
        <v>37.924528301886795</v>
      </c>
      <c r="H113" s="7">
        <v>0.06</v>
      </c>
      <c r="I113" s="8"/>
      <c r="J113" s="11">
        <f t="shared" si="5"/>
        <v>0</v>
      </c>
      <c r="K113" s="11">
        <f t="shared" si="7"/>
        <v>0</v>
      </c>
      <c r="L113" s="11" t="s">
        <v>16</v>
      </c>
      <c r="M113" s="59" t="s">
        <v>99</v>
      </c>
    </row>
    <row r="114" spans="1:195" ht="23.1" customHeight="1" x14ac:dyDescent="0.2">
      <c r="A114" s="1"/>
      <c r="B114" s="2" t="e" vm="99">
        <v>#VALUE!</v>
      </c>
      <c r="C114" s="3">
        <v>25208</v>
      </c>
      <c r="D114" s="4" t="s">
        <v>160</v>
      </c>
      <c r="E114" s="5">
        <v>20</v>
      </c>
      <c r="F114" s="6">
        <v>38</v>
      </c>
      <c r="G114" s="6">
        <f t="shared" si="6"/>
        <v>35.849056603773583</v>
      </c>
      <c r="H114" s="7">
        <v>0.06</v>
      </c>
      <c r="I114" s="8"/>
      <c r="J114" s="11">
        <f t="shared" si="5"/>
        <v>0</v>
      </c>
      <c r="K114" s="11">
        <f t="shared" si="7"/>
        <v>0</v>
      </c>
      <c r="L114" s="11" t="s">
        <v>16</v>
      </c>
      <c r="M114" s="59" t="s">
        <v>155</v>
      </c>
    </row>
    <row r="115" spans="1:195" ht="23.1" customHeight="1" x14ac:dyDescent="0.2">
      <c r="A115" s="1"/>
      <c r="B115" s="2" t="e" vm="100">
        <v>#VALUE!</v>
      </c>
      <c r="C115" s="3">
        <v>25210</v>
      </c>
      <c r="D115" s="4" t="s">
        <v>161</v>
      </c>
      <c r="E115" s="5">
        <v>20</v>
      </c>
      <c r="F115" s="6">
        <v>39</v>
      </c>
      <c r="G115" s="6">
        <f t="shared" si="6"/>
        <v>36.79245283018868</v>
      </c>
      <c r="H115" s="7">
        <v>0.06</v>
      </c>
      <c r="I115" s="8"/>
      <c r="J115" s="11">
        <f t="shared" si="5"/>
        <v>0</v>
      </c>
      <c r="K115" s="11">
        <f t="shared" si="7"/>
        <v>0</v>
      </c>
      <c r="L115" s="11" t="s">
        <v>16</v>
      </c>
      <c r="M115" s="59" t="s">
        <v>162</v>
      </c>
    </row>
    <row r="116" spans="1:195" ht="23.1" customHeight="1" x14ac:dyDescent="0.2">
      <c r="A116" s="1"/>
      <c r="B116" s="2" t="e" vm="101">
        <v>#VALUE!</v>
      </c>
      <c r="C116" s="3">
        <v>25211</v>
      </c>
      <c r="D116" s="4" t="s">
        <v>163</v>
      </c>
      <c r="E116" s="5">
        <v>20</v>
      </c>
      <c r="F116" s="6">
        <v>39</v>
      </c>
      <c r="G116" s="6">
        <f t="shared" si="6"/>
        <v>36.79245283018868</v>
      </c>
      <c r="H116" s="7">
        <v>0.06</v>
      </c>
      <c r="I116" s="8"/>
      <c r="J116" s="11">
        <f t="shared" si="5"/>
        <v>0</v>
      </c>
      <c r="K116" s="11">
        <f t="shared" si="7"/>
        <v>0</v>
      </c>
      <c r="L116" s="11" t="s">
        <v>16</v>
      </c>
      <c r="M116" s="59" t="s">
        <v>162</v>
      </c>
    </row>
    <row r="117" spans="1:195" s="120" customFormat="1" ht="14.45" customHeight="1" x14ac:dyDescent="0.25">
      <c r="A117" s="99"/>
      <c r="B117" s="26"/>
      <c r="C117" s="27"/>
      <c r="D117" s="28" t="s">
        <v>164</v>
      </c>
      <c r="E117" s="29"/>
      <c r="F117" s="30"/>
      <c r="G117" s="30"/>
      <c r="H117" s="29"/>
      <c r="I117" s="31">
        <f>SUM(I67:I116)</f>
        <v>0</v>
      </c>
      <c r="J117" s="32">
        <f>SUM(J67:J116)</f>
        <v>0</v>
      </c>
      <c r="K117" s="32">
        <f>SUM(K67:K116)</f>
        <v>0</v>
      </c>
      <c r="L117" s="32"/>
      <c r="M117" s="60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  <c r="AA117" s="119"/>
      <c r="AB117" s="119"/>
      <c r="AC117" s="119"/>
      <c r="AD117" s="119"/>
      <c r="AE117" s="119"/>
      <c r="AF117" s="119"/>
      <c r="AG117" s="119"/>
      <c r="AH117" s="119"/>
      <c r="AI117" s="119"/>
      <c r="AJ117" s="119"/>
      <c r="AK117" s="119"/>
      <c r="AL117" s="119"/>
      <c r="AM117" s="119"/>
      <c r="AN117" s="119"/>
      <c r="AO117" s="119"/>
      <c r="AP117" s="119"/>
      <c r="AQ117" s="119"/>
      <c r="AR117" s="119"/>
      <c r="AS117" s="119"/>
      <c r="AT117" s="119"/>
      <c r="AU117" s="119"/>
      <c r="AV117" s="119"/>
      <c r="AW117" s="119"/>
      <c r="AX117" s="119"/>
      <c r="AY117" s="119"/>
      <c r="AZ117" s="119"/>
      <c r="BA117" s="119"/>
      <c r="BB117" s="119"/>
      <c r="BC117" s="119"/>
      <c r="BD117" s="119"/>
      <c r="BE117" s="119"/>
      <c r="BF117" s="119"/>
      <c r="BG117" s="119"/>
      <c r="BH117" s="119"/>
      <c r="BI117" s="119"/>
      <c r="BJ117" s="119"/>
      <c r="BK117" s="119"/>
      <c r="BL117" s="119"/>
      <c r="BM117" s="119"/>
      <c r="BN117" s="119"/>
      <c r="BO117" s="119"/>
      <c r="BP117" s="119"/>
      <c r="BQ117" s="119"/>
      <c r="BR117" s="119"/>
      <c r="BS117" s="119"/>
      <c r="BT117" s="119"/>
      <c r="BU117" s="119"/>
      <c r="BV117" s="119"/>
      <c r="BW117" s="119"/>
      <c r="BX117" s="119"/>
      <c r="BY117" s="119"/>
      <c r="BZ117" s="119"/>
      <c r="CA117" s="119"/>
      <c r="CB117" s="119"/>
      <c r="CC117" s="119"/>
      <c r="CD117" s="119"/>
      <c r="CE117" s="119"/>
      <c r="CF117" s="119"/>
      <c r="CG117" s="119"/>
      <c r="CH117" s="119"/>
      <c r="CI117" s="119"/>
      <c r="CJ117" s="119"/>
      <c r="CK117" s="119"/>
      <c r="CL117" s="119"/>
      <c r="CM117" s="119"/>
      <c r="CN117" s="119"/>
      <c r="CO117" s="119"/>
      <c r="CP117" s="119"/>
      <c r="CQ117" s="119"/>
      <c r="CR117" s="119"/>
      <c r="CS117" s="119"/>
      <c r="CT117" s="119"/>
      <c r="CU117" s="119"/>
      <c r="CV117" s="119"/>
      <c r="CW117" s="119"/>
      <c r="CX117" s="119"/>
      <c r="CY117" s="119"/>
      <c r="CZ117" s="119"/>
      <c r="DA117" s="119"/>
      <c r="DB117" s="119"/>
      <c r="DC117" s="119"/>
      <c r="DD117" s="119"/>
      <c r="DE117" s="119"/>
      <c r="DF117" s="119"/>
      <c r="DG117" s="119"/>
      <c r="DH117" s="119"/>
      <c r="DI117" s="119"/>
      <c r="DJ117" s="119"/>
      <c r="DK117" s="119"/>
      <c r="DL117" s="119"/>
      <c r="DM117" s="119"/>
      <c r="DN117" s="119"/>
      <c r="DO117" s="119"/>
      <c r="DP117" s="119"/>
      <c r="DQ117" s="119"/>
      <c r="DR117" s="119"/>
      <c r="DS117" s="119"/>
      <c r="DT117" s="119"/>
      <c r="DU117" s="119"/>
      <c r="DV117" s="119"/>
      <c r="DW117" s="119"/>
      <c r="DX117" s="119"/>
      <c r="DY117" s="119"/>
      <c r="DZ117" s="119"/>
      <c r="EA117" s="119"/>
      <c r="EB117" s="119"/>
      <c r="EC117" s="119"/>
      <c r="ED117" s="119"/>
      <c r="EE117" s="119"/>
      <c r="EF117" s="119"/>
      <c r="EG117" s="119"/>
      <c r="EH117" s="119"/>
      <c r="EI117" s="119"/>
      <c r="EJ117" s="119"/>
      <c r="EK117" s="119"/>
      <c r="EL117" s="119"/>
      <c r="EM117" s="119"/>
      <c r="EN117" s="119"/>
      <c r="EO117" s="119"/>
      <c r="EP117" s="119"/>
      <c r="EQ117" s="119"/>
      <c r="ER117" s="119"/>
      <c r="ES117" s="119"/>
      <c r="ET117" s="119"/>
      <c r="EU117" s="119"/>
      <c r="EV117" s="119"/>
      <c r="EW117" s="119"/>
      <c r="EX117" s="119"/>
      <c r="EY117" s="119"/>
      <c r="EZ117" s="119"/>
      <c r="FA117" s="119"/>
      <c r="FB117" s="119"/>
      <c r="FC117" s="119"/>
      <c r="FD117" s="119"/>
      <c r="FE117" s="119"/>
      <c r="FF117" s="119"/>
      <c r="FG117" s="119"/>
      <c r="FH117" s="119"/>
      <c r="FI117" s="119"/>
      <c r="FJ117" s="119"/>
      <c r="FK117" s="119"/>
      <c r="FL117" s="119"/>
      <c r="FM117" s="119"/>
      <c r="FN117" s="119"/>
      <c r="FO117" s="119"/>
      <c r="FP117" s="119"/>
      <c r="FQ117" s="119"/>
      <c r="FR117" s="119"/>
      <c r="FS117" s="119"/>
      <c r="FT117" s="119"/>
      <c r="FU117" s="119"/>
      <c r="FV117" s="119"/>
      <c r="FW117" s="119"/>
      <c r="FX117" s="119"/>
      <c r="FY117" s="119"/>
      <c r="FZ117" s="119"/>
      <c r="GA117" s="119"/>
      <c r="GB117" s="119"/>
      <c r="GC117" s="119"/>
      <c r="GD117" s="119"/>
      <c r="GE117" s="119"/>
      <c r="GF117" s="119"/>
      <c r="GG117" s="119"/>
      <c r="GH117" s="119"/>
      <c r="GI117" s="119"/>
      <c r="GJ117" s="119"/>
      <c r="GK117" s="119"/>
      <c r="GL117" s="119"/>
      <c r="GM117" s="119"/>
    </row>
    <row r="118" spans="1:195" ht="14.45" customHeight="1" x14ac:dyDescent="0.2">
      <c r="A118" s="101"/>
      <c r="B118" s="136" t="s">
        <v>165</v>
      </c>
      <c r="C118" s="137"/>
      <c r="D118" s="138"/>
      <c r="E118" s="40"/>
      <c r="F118" s="37"/>
      <c r="G118" s="37"/>
      <c r="H118" s="40"/>
      <c r="I118" s="87"/>
      <c r="J118" s="87"/>
      <c r="K118" s="38"/>
      <c r="L118" s="38"/>
      <c r="M118" s="61"/>
    </row>
    <row r="119" spans="1:195" ht="14.45" customHeight="1" x14ac:dyDescent="0.25">
      <c r="A119" s="100"/>
      <c r="B119" s="18" t="s">
        <v>166</v>
      </c>
      <c r="C119" s="19"/>
      <c r="D119" s="19"/>
      <c r="E119" s="23"/>
      <c r="F119" s="24"/>
      <c r="G119" s="24"/>
      <c r="H119" s="23"/>
      <c r="I119" s="19"/>
      <c r="J119" s="19"/>
      <c r="K119" s="16"/>
      <c r="L119" s="16"/>
      <c r="M119" s="58"/>
    </row>
    <row r="120" spans="1:195" ht="23.1" customHeight="1" x14ac:dyDescent="0.2">
      <c r="A120" s="1"/>
      <c r="B120" s="2" t="e" vm="102">
        <v>#VALUE!</v>
      </c>
      <c r="C120" s="3">
        <v>26400</v>
      </c>
      <c r="D120" s="4" t="s">
        <v>167</v>
      </c>
      <c r="E120" s="5">
        <v>12</v>
      </c>
      <c r="F120" s="6">
        <v>57</v>
      </c>
      <c r="G120" s="6">
        <f t="shared" si="6"/>
        <v>53.773584905660371</v>
      </c>
      <c r="H120" s="7">
        <v>0.06</v>
      </c>
      <c r="I120" s="8"/>
      <c r="J120" s="11">
        <f t="shared" ref="J120:J137" si="8">I120*G120</f>
        <v>0</v>
      </c>
      <c r="K120" s="11">
        <f t="shared" si="7"/>
        <v>0</v>
      </c>
      <c r="L120" s="11" t="s">
        <v>16</v>
      </c>
      <c r="M120" s="59" t="s">
        <v>168</v>
      </c>
    </row>
    <row r="121" spans="1:195" ht="23.1" customHeight="1" x14ac:dyDescent="0.2">
      <c r="A121" s="1"/>
      <c r="B121" s="2" t="e" vm="103">
        <v>#VALUE!</v>
      </c>
      <c r="C121" s="3">
        <v>26401</v>
      </c>
      <c r="D121" s="4" t="s">
        <v>169</v>
      </c>
      <c r="E121" s="5">
        <v>12</v>
      </c>
      <c r="F121" s="6">
        <v>57</v>
      </c>
      <c r="G121" s="6">
        <f t="shared" si="6"/>
        <v>53.773584905660371</v>
      </c>
      <c r="H121" s="7">
        <v>0.06</v>
      </c>
      <c r="I121" s="8"/>
      <c r="J121" s="11">
        <f t="shared" si="8"/>
        <v>0</v>
      </c>
      <c r="K121" s="11">
        <f t="shared" si="7"/>
        <v>0</v>
      </c>
      <c r="L121" s="11" t="s">
        <v>16</v>
      </c>
      <c r="M121" s="59" t="s">
        <v>168</v>
      </c>
    </row>
    <row r="122" spans="1:195" ht="23.1" customHeight="1" x14ac:dyDescent="0.2">
      <c r="A122" s="1"/>
      <c r="B122" s="2" t="e" vm="104">
        <v>#VALUE!</v>
      </c>
      <c r="C122" s="3">
        <v>26424</v>
      </c>
      <c r="D122" s="4" t="s">
        <v>170</v>
      </c>
      <c r="E122" s="5">
        <v>12</v>
      </c>
      <c r="F122" s="6">
        <v>90</v>
      </c>
      <c r="G122" s="6">
        <f t="shared" si="6"/>
        <v>84.905660377358487</v>
      </c>
      <c r="H122" s="7">
        <v>0.06</v>
      </c>
      <c r="I122" s="8"/>
      <c r="J122" s="11">
        <f t="shared" si="8"/>
        <v>0</v>
      </c>
      <c r="K122" s="11">
        <f t="shared" si="7"/>
        <v>0</v>
      </c>
      <c r="L122" s="11" t="s">
        <v>16</v>
      </c>
      <c r="M122" s="59" t="s">
        <v>171</v>
      </c>
    </row>
    <row r="123" spans="1:195" ht="23.1" customHeight="1" x14ac:dyDescent="0.2">
      <c r="A123" s="1"/>
      <c r="B123" s="2" t="e" vm="105">
        <v>#VALUE!</v>
      </c>
      <c r="C123" s="3">
        <v>26488</v>
      </c>
      <c r="D123" s="4" t="s">
        <v>172</v>
      </c>
      <c r="E123" s="5">
        <v>12</v>
      </c>
      <c r="F123" s="6">
        <v>66</v>
      </c>
      <c r="G123" s="6">
        <f t="shared" si="6"/>
        <v>62.264150943396224</v>
      </c>
      <c r="H123" s="7">
        <v>0.06</v>
      </c>
      <c r="I123" s="8"/>
      <c r="J123" s="11">
        <f t="shared" si="8"/>
        <v>0</v>
      </c>
      <c r="K123" s="11">
        <f t="shared" si="7"/>
        <v>0</v>
      </c>
      <c r="L123" s="11" t="s">
        <v>16</v>
      </c>
      <c r="M123" s="59" t="s">
        <v>99</v>
      </c>
    </row>
    <row r="124" spans="1:195" ht="23.1" customHeight="1" x14ac:dyDescent="0.2">
      <c r="A124" s="1"/>
      <c r="B124" s="2" t="e" vm="106">
        <v>#VALUE!</v>
      </c>
      <c r="C124" s="3">
        <v>26311</v>
      </c>
      <c r="D124" s="4" t="s">
        <v>173</v>
      </c>
      <c r="E124" s="5">
        <v>6</v>
      </c>
      <c r="F124" s="6">
        <v>41.7</v>
      </c>
      <c r="G124" s="6">
        <f t="shared" si="6"/>
        <v>39.339622641509436</v>
      </c>
      <c r="H124" s="7">
        <v>0.06</v>
      </c>
      <c r="I124" s="8"/>
      <c r="J124" s="11">
        <f t="shared" si="8"/>
        <v>0</v>
      </c>
      <c r="K124" s="11">
        <f t="shared" si="7"/>
        <v>0</v>
      </c>
      <c r="L124" s="11" t="s">
        <v>16</v>
      </c>
      <c r="M124" s="59" t="s">
        <v>112</v>
      </c>
    </row>
    <row r="125" spans="1:195" ht="23.1" customHeight="1" x14ac:dyDescent="0.2">
      <c r="A125" s="1"/>
      <c r="B125" s="2" t="e" vm="107">
        <v>#VALUE!</v>
      </c>
      <c r="C125" s="3">
        <v>26312</v>
      </c>
      <c r="D125" s="4" t="s">
        <v>174</v>
      </c>
      <c r="E125" s="5">
        <v>6</v>
      </c>
      <c r="F125" s="6">
        <v>41.7</v>
      </c>
      <c r="G125" s="6">
        <f t="shared" si="6"/>
        <v>39.339622641509436</v>
      </c>
      <c r="H125" s="7">
        <v>0.06</v>
      </c>
      <c r="I125" s="8"/>
      <c r="J125" s="11">
        <f t="shared" si="8"/>
        <v>0</v>
      </c>
      <c r="K125" s="11">
        <f t="shared" si="7"/>
        <v>0</v>
      </c>
      <c r="L125" s="11" t="s">
        <v>16</v>
      </c>
      <c r="M125" s="59" t="s">
        <v>112</v>
      </c>
    </row>
    <row r="126" spans="1:195" ht="23.1" customHeight="1" x14ac:dyDescent="0.2">
      <c r="A126" s="1"/>
      <c r="B126" s="2" t="e" vm="108">
        <v>#VALUE!</v>
      </c>
      <c r="C126" s="3">
        <v>26315</v>
      </c>
      <c r="D126" s="4" t="s">
        <v>175</v>
      </c>
      <c r="E126" s="5">
        <v>6</v>
      </c>
      <c r="F126" s="6">
        <v>38.700000000000003</v>
      </c>
      <c r="G126" s="6">
        <f t="shared" si="6"/>
        <v>36.509433962264154</v>
      </c>
      <c r="H126" s="7">
        <v>0.06</v>
      </c>
      <c r="I126" s="8"/>
      <c r="J126" s="11">
        <f t="shared" si="8"/>
        <v>0</v>
      </c>
      <c r="K126" s="11">
        <f t="shared" si="7"/>
        <v>0</v>
      </c>
      <c r="L126" s="11" t="s">
        <v>16</v>
      </c>
      <c r="M126" s="59" t="s">
        <v>112</v>
      </c>
    </row>
    <row r="127" spans="1:195" ht="23.1" customHeight="1" x14ac:dyDescent="0.2">
      <c r="A127" s="1"/>
      <c r="B127" s="2" t="e" vm="109">
        <v>#VALUE!</v>
      </c>
      <c r="C127" s="3">
        <v>26321</v>
      </c>
      <c r="D127" s="4" t="s">
        <v>176</v>
      </c>
      <c r="E127" s="5">
        <v>6</v>
      </c>
      <c r="F127" s="6">
        <v>41.7</v>
      </c>
      <c r="G127" s="6">
        <f t="shared" si="6"/>
        <v>39.339622641509436</v>
      </c>
      <c r="H127" s="7">
        <v>0.06</v>
      </c>
      <c r="I127" s="8"/>
      <c r="J127" s="11">
        <f t="shared" si="8"/>
        <v>0</v>
      </c>
      <c r="K127" s="11">
        <f t="shared" si="7"/>
        <v>0</v>
      </c>
      <c r="L127" s="11" t="s">
        <v>16</v>
      </c>
      <c r="M127" s="59" t="s">
        <v>112</v>
      </c>
    </row>
    <row r="128" spans="1:195" ht="23.1" customHeight="1" x14ac:dyDescent="0.2">
      <c r="A128" s="1"/>
      <c r="B128" s="2" t="e" vm="110">
        <v>#VALUE!</v>
      </c>
      <c r="C128" s="3">
        <v>88111</v>
      </c>
      <c r="D128" s="4" t="s">
        <v>177</v>
      </c>
      <c r="E128" s="5">
        <v>6</v>
      </c>
      <c r="F128" s="6">
        <f>3.65*6</f>
        <v>21.9</v>
      </c>
      <c r="G128" s="6">
        <f t="shared" si="6"/>
        <v>20.660377358490564</v>
      </c>
      <c r="H128" s="7">
        <v>0.06</v>
      </c>
      <c r="I128" s="8"/>
      <c r="J128" s="11">
        <f t="shared" si="8"/>
        <v>0</v>
      </c>
      <c r="K128" s="11">
        <f t="shared" si="7"/>
        <v>0</v>
      </c>
      <c r="L128" s="11" t="s">
        <v>57</v>
      </c>
      <c r="M128" s="59" t="s">
        <v>178</v>
      </c>
    </row>
    <row r="129" spans="1:195" ht="23.1" customHeight="1" x14ac:dyDescent="0.2">
      <c r="A129" s="1"/>
      <c r="B129" s="2" t="e" vm="111">
        <v>#VALUE!</v>
      </c>
      <c r="C129" s="3">
        <v>88155</v>
      </c>
      <c r="D129" s="4" t="s">
        <v>179</v>
      </c>
      <c r="E129" s="5">
        <v>6</v>
      </c>
      <c r="F129" s="6">
        <f>4.2*6</f>
        <v>25.200000000000003</v>
      </c>
      <c r="G129" s="6">
        <f t="shared" si="6"/>
        <v>23.773584905660378</v>
      </c>
      <c r="H129" s="7">
        <v>0.06</v>
      </c>
      <c r="I129" s="8"/>
      <c r="J129" s="11">
        <f t="shared" si="8"/>
        <v>0</v>
      </c>
      <c r="K129" s="11">
        <f t="shared" si="7"/>
        <v>0</v>
      </c>
      <c r="L129" s="11" t="s">
        <v>57</v>
      </c>
      <c r="M129" s="59" t="s">
        <v>178</v>
      </c>
    </row>
    <row r="130" spans="1:195" ht="14.45" customHeight="1" x14ac:dyDescent="0.25">
      <c r="A130" s="41"/>
      <c r="B130" s="18" t="s">
        <v>180</v>
      </c>
      <c r="C130" s="19"/>
      <c r="D130" s="19"/>
      <c r="E130" s="23"/>
      <c r="F130" s="24"/>
      <c r="G130" s="24"/>
      <c r="H130" s="23"/>
      <c r="I130" s="19"/>
      <c r="J130" s="19"/>
      <c r="K130" s="16"/>
      <c r="L130" s="16"/>
      <c r="M130" s="58"/>
    </row>
    <row r="131" spans="1:195" ht="22.35" customHeight="1" x14ac:dyDescent="0.2">
      <c r="A131" s="1"/>
      <c r="B131" s="2" t="e" vm="112">
        <v>#VALUE!</v>
      </c>
      <c r="C131" s="3">
        <v>27012</v>
      </c>
      <c r="D131" s="4" t="s">
        <v>181</v>
      </c>
      <c r="E131" s="5">
        <v>12</v>
      </c>
      <c r="F131" s="6">
        <v>85.2</v>
      </c>
      <c r="G131" s="6">
        <f t="shared" si="6"/>
        <v>80.377358490566039</v>
      </c>
      <c r="H131" s="7">
        <v>0.06</v>
      </c>
      <c r="I131" s="8"/>
      <c r="J131" s="11">
        <f t="shared" si="8"/>
        <v>0</v>
      </c>
      <c r="K131" s="11">
        <f t="shared" si="7"/>
        <v>0</v>
      </c>
      <c r="L131" s="11" t="s">
        <v>16</v>
      </c>
      <c r="M131" s="59" t="s">
        <v>182</v>
      </c>
    </row>
    <row r="132" spans="1:195" ht="22.35" customHeight="1" x14ac:dyDescent="0.2">
      <c r="A132" s="1"/>
      <c r="B132" s="2" t="e" vm="113">
        <v>#VALUE!</v>
      </c>
      <c r="C132" s="3">
        <v>27018</v>
      </c>
      <c r="D132" s="4" t="s">
        <v>183</v>
      </c>
      <c r="E132" s="5">
        <v>8</v>
      </c>
      <c r="F132" s="6">
        <v>51.6</v>
      </c>
      <c r="G132" s="6">
        <f t="shared" si="6"/>
        <v>48.679245283018865</v>
      </c>
      <c r="H132" s="7">
        <v>0.06</v>
      </c>
      <c r="I132" s="8"/>
      <c r="J132" s="11">
        <f t="shared" si="8"/>
        <v>0</v>
      </c>
      <c r="K132" s="11">
        <f t="shared" si="7"/>
        <v>0</v>
      </c>
      <c r="L132" s="11" t="s">
        <v>16</v>
      </c>
      <c r="M132" s="59" t="s">
        <v>184</v>
      </c>
    </row>
    <row r="133" spans="1:195" ht="14.45" customHeight="1" x14ac:dyDescent="0.25">
      <c r="A133" s="41"/>
      <c r="B133" s="18" t="s">
        <v>185</v>
      </c>
      <c r="C133" s="19"/>
      <c r="D133" s="19"/>
      <c r="E133" s="23"/>
      <c r="F133" s="24"/>
      <c r="G133" s="24"/>
      <c r="H133" s="23"/>
      <c r="I133" s="19"/>
      <c r="J133" s="19"/>
      <c r="K133" s="16"/>
      <c r="L133" s="16"/>
      <c r="M133" s="58"/>
    </row>
    <row r="134" spans="1:195" ht="23.1" customHeight="1" x14ac:dyDescent="0.2">
      <c r="A134" s="1"/>
      <c r="B134" s="2" t="e" vm="114">
        <v>#VALUE!</v>
      </c>
      <c r="C134" s="3">
        <v>24016</v>
      </c>
      <c r="D134" s="4" t="s">
        <v>186</v>
      </c>
      <c r="E134" s="5">
        <v>6</v>
      </c>
      <c r="F134" s="6">
        <v>68.099999999999994</v>
      </c>
      <c r="G134" s="6">
        <f t="shared" si="6"/>
        <v>64.245283018867923</v>
      </c>
      <c r="H134" s="7">
        <v>0.06</v>
      </c>
      <c r="I134" s="8"/>
      <c r="J134" s="11">
        <f t="shared" si="8"/>
        <v>0</v>
      </c>
      <c r="K134" s="11">
        <f t="shared" si="7"/>
        <v>0</v>
      </c>
      <c r="L134" s="11" t="s">
        <v>16</v>
      </c>
      <c r="M134" s="59" t="s">
        <v>187</v>
      </c>
    </row>
    <row r="135" spans="1:195" ht="23.1" customHeight="1" x14ac:dyDescent="0.2">
      <c r="A135" s="1"/>
      <c r="B135" s="2" t="e" vm="115">
        <v>#VALUE!</v>
      </c>
      <c r="C135" s="47">
        <v>29297</v>
      </c>
      <c r="D135" s="4" t="s">
        <v>188</v>
      </c>
      <c r="E135" s="5">
        <v>10</v>
      </c>
      <c r="F135" s="6">
        <v>77.5</v>
      </c>
      <c r="G135" s="6">
        <f t="shared" si="6"/>
        <v>73.113207547169807</v>
      </c>
      <c r="H135" s="7">
        <v>0.06</v>
      </c>
      <c r="I135" s="8"/>
      <c r="J135" s="11">
        <f t="shared" si="8"/>
        <v>0</v>
      </c>
      <c r="K135" s="11">
        <f t="shared" si="7"/>
        <v>0</v>
      </c>
      <c r="L135" s="11" t="s">
        <v>16</v>
      </c>
      <c r="M135" s="59"/>
    </row>
    <row r="136" spans="1:195" ht="23.1" customHeight="1" x14ac:dyDescent="0.2">
      <c r="A136" s="1"/>
      <c r="B136" s="2" t="e" vm="116">
        <v>#VALUE!</v>
      </c>
      <c r="C136" s="3" t="s">
        <v>189</v>
      </c>
      <c r="D136" s="4" t="s">
        <v>190</v>
      </c>
      <c r="E136" s="5">
        <v>10</v>
      </c>
      <c r="F136" s="102">
        <v>124.5</v>
      </c>
      <c r="G136" s="102">
        <f t="shared" si="6"/>
        <v>117.45283018867924</v>
      </c>
      <c r="H136" s="7">
        <v>0.06</v>
      </c>
      <c r="I136" s="8"/>
      <c r="J136" s="11">
        <f t="shared" si="8"/>
        <v>0</v>
      </c>
      <c r="K136" s="11">
        <f t="shared" si="7"/>
        <v>0</v>
      </c>
      <c r="L136" s="11" t="s">
        <v>16</v>
      </c>
      <c r="M136" s="59" t="s">
        <v>191</v>
      </c>
    </row>
    <row r="137" spans="1:195" ht="23.1" customHeight="1" x14ac:dyDescent="0.2">
      <c r="A137" s="1"/>
      <c r="B137" s="2" t="e" vm="117">
        <v>#VALUE!</v>
      </c>
      <c r="C137" s="3">
        <v>24018</v>
      </c>
      <c r="D137" s="4" t="s">
        <v>192</v>
      </c>
      <c r="E137" s="5">
        <v>10</v>
      </c>
      <c r="F137" s="6">
        <v>59.5</v>
      </c>
      <c r="G137" s="6">
        <f t="shared" si="6"/>
        <v>56.132075471698109</v>
      </c>
      <c r="H137" s="10">
        <v>0.06</v>
      </c>
      <c r="I137" s="8"/>
      <c r="J137" s="11">
        <f t="shared" si="8"/>
        <v>0</v>
      </c>
      <c r="K137" s="11">
        <f t="shared" si="7"/>
        <v>0</v>
      </c>
      <c r="L137" s="11" t="s">
        <v>16</v>
      </c>
      <c r="M137" s="59" t="s">
        <v>193</v>
      </c>
    </row>
    <row r="138" spans="1:195" s="120" customFormat="1" ht="14.45" customHeight="1" x14ac:dyDescent="0.25">
      <c r="A138" s="25"/>
      <c r="B138" s="26"/>
      <c r="C138" s="27"/>
      <c r="D138" s="28" t="s">
        <v>194</v>
      </c>
      <c r="E138" s="29"/>
      <c r="F138" s="30"/>
      <c r="G138" s="30"/>
      <c r="H138" s="29"/>
      <c r="I138" s="31">
        <f>SUM(I120:I129,I131:I132,I134:I137)</f>
        <v>0</v>
      </c>
      <c r="J138" s="32">
        <f>SUM(J120:J129,J131:J132,J134:J137)</f>
        <v>0</v>
      </c>
      <c r="K138" s="32">
        <f>SUM(K120:K129,K131:K132,K134:K137)</f>
        <v>0</v>
      </c>
      <c r="L138" s="32"/>
      <c r="M138" s="60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  <c r="AA138" s="119"/>
      <c r="AB138" s="119"/>
      <c r="AC138" s="119"/>
      <c r="AD138" s="119"/>
      <c r="AE138" s="119"/>
      <c r="AF138" s="119"/>
      <c r="AG138" s="119"/>
      <c r="AH138" s="119"/>
      <c r="AI138" s="119"/>
      <c r="AJ138" s="119"/>
      <c r="AK138" s="119"/>
      <c r="AL138" s="119"/>
      <c r="AM138" s="119"/>
      <c r="AN138" s="119"/>
      <c r="AO138" s="119"/>
      <c r="AP138" s="119"/>
      <c r="AQ138" s="119"/>
      <c r="AR138" s="119"/>
      <c r="AS138" s="119"/>
      <c r="AT138" s="119"/>
      <c r="AU138" s="119"/>
      <c r="AV138" s="119"/>
      <c r="AW138" s="119"/>
      <c r="AX138" s="119"/>
      <c r="AY138" s="119"/>
      <c r="AZ138" s="119"/>
      <c r="BA138" s="119"/>
      <c r="BB138" s="119"/>
      <c r="BC138" s="119"/>
      <c r="BD138" s="119"/>
      <c r="BE138" s="119"/>
      <c r="BF138" s="119"/>
      <c r="BG138" s="119"/>
      <c r="BH138" s="119"/>
      <c r="BI138" s="119"/>
      <c r="BJ138" s="119"/>
      <c r="BK138" s="119"/>
      <c r="BL138" s="119"/>
      <c r="BM138" s="119"/>
      <c r="BN138" s="119"/>
      <c r="BO138" s="119"/>
      <c r="BP138" s="119"/>
      <c r="BQ138" s="119"/>
      <c r="BR138" s="119"/>
      <c r="BS138" s="119"/>
      <c r="BT138" s="119"/>
      <c r="BU138" s="119"/>
      <c r="BV138" s="119"/>
      <c r="BW138" s="119"/>
      <c r="BX138" s="119"/>
      <c r="BY138" s="119"/>
      <c r="BZ138" s="119"/>
      <c r="CA138" s="119"/>
      <c r="CB138" s="119"/>
      <c r="CC138" s="119"/>
      <c r="CD138" s="119"/>
      <c r="CE138" s="119"/>
      <c r="CF138" s="119"/>
      <c r="CG138" s="119"/>
      <c r="CH138" s="119"/>
      <c r="CI138" s="119"/>
      <c r="CJ138" s="119"/>
      <c r="CK138" s="119"/>
      <c r="CL138" s="119"/>
      <c r="CM138" s="119"/>
      <c r="CN138" s="119"/>
      <c r="CO138" s="119"/>
      <c r="CP138" s="119"/>
      <c r="CQ138" s="119"/>
      <c r="CR138" s="119"/>
      <c r="CS138" s="119"/>
      <c r="CT138" s="119"/>
      <c r="CU138" s="119"/>
      <c r="CV138" s="119"/>
      <c r="CW138" s="119"/>
      <c r="CX138" s="119"/>
      <c r="CY138" s="119"/>
      <c r="CZ138" s="119"/>
      <c r="DA138" s="119"/>
      <c r="DB138" s="119"/>
      <c r="DC138" s="119"/>
      <c r="DD138" s="119"/>
      <c r="DE138" s="119"/>
      <c r="DF138" s="119"/>
      <c r="DG138" s="119"/>
      <c r="DH138" s="119"/>
      <c r="DI138" s="119"/>
      <c r="DJ138" s="119"/>
      <c r="DK138" s="119"/>
      <c r="DL138" s="119"/>
      <c r="DM138" s="119"/>
      <c r="DN138" s="119"/>
      <c r="DO138" s="119"/>
      <c r="DP138" s="119"/>
      <c r="DQ138" s="119"/>
      <c r="DR138" s="119"/>
      <c r="DS138" s="119"/>
      <c r="DT138" s="119"/>
      <c r="DU138" s="119"/>
      <c r="DV138" s="119"/>
      <c r="DW138" s="119"/>
      <c r="DX138" s="119"/>
      <c r="DY138" s="119"/>
      <c r="DZ138" s="119"/>
      <c r="EA138" s="119"/>
      <c r="EB138" s="119"/>
      <c r="EC138" s="119"/>
      <c r="ED138" s="119"/>
      <c r="EE138" s="119"/>
      <c r="EF138" s="119"/>
      <c r="EG138" s="119"/>
      <c r="EH138" s="119"/>
      <c r="EI138" s="119"/>
      <c r="EJ138" s="119"/>
      <c r="EK138" s="119"/>
      <c r="EL138" s="119"/>
      <c r="EM138" s="119"/>
      <c r="EN138" s="119"/>
      <c r="EO138" s="119"/>
      <c r="EP138" s="119"/>
      <c r="EQ138" s="119"/>
      <c r="ER138" s="119"/>
      <c r="ES138" s="119"/>
      <c r="ET138" s="119"/>
      <c r="EU138" s="119"/>
      <c r="EV138" s="119"/>
      <c r="EW138" s="119"/>
      <c r="EX138" s="119"/>
      <c r="EY138" s="119"/>
      <c r="EZ138" s="119"/>
      <c r="FA138" s="119"/>
      <c r="FB138" s="119"/>
      <c r="FC138" s="119"/>
      <c r="FD138" s="119"/>
      <c r="FE138" s="119"/>
      <c r="FF138" s="119"/>
      <c r="FG138" s="119"/>
      <c r="FH138" s="119"/>
      <c r="FI138" s="119"/>
      <c r="FJ138" s="119"/>
      <c r="FK138" s="119"/>
      <c r="FL138" s="119"/>
      <c r="FM138" s="119"/>
      <c r="FN138" s="119"/>
      <c r="FO138" s="119"/>
      <c r="FP138" s="119"/>
      <c r="FQ138" s="119"/>
      <c r="FR138" s="119"/>
      <c r="FS138" s="119"/>
      <c r="FT138" s="119"/>
      <c r="FU138" s="119"/>
      <c r="FV138" s="119"/>
      <c r="FW138" s="119"/>
      <c r="FX138" s="119"/>
      <c r="FY138" s="119"/>
      <c r="FZ138" s="119"/>
      <c r="GA138" s="119"/>
      <c r="GB138" s="119"/>
      <c r="GC138" s="119"/>
      <c r="GD138" s="119"/>
      <c r="GE138" s="119"/>
      <c r="GF138" s="119"/>
      <c r="GG138" s="119"/>
      <c r="GH138" s="119"/>
      <c r="GI138" s="119"/>
      <c r="GJ138" s="119"/>
      <c r="GK138" s="119"/>
      <c r="GL138" s="119"/>
      <c r="GM138" s="119"/>
    </row>
    <row r="139" spans="1:195" ht="14.45" customHeight="1" x14ac:dyDescent="0.25">
      <c r="A139" s="33"/>
      <c r="B139" s="121" t="s">
        <v>195</v>
      </c>
      <c r="C139" s="122"/>
      <c r="D139" s="123"/>
      <c r="E139" s="36"/>
      <c r="F139" s="37"/>
      <c r="G139" s="37"/>
      <c r="H139" s="36"/>
      <c r="I139" s="35"/>
      <c r="J139" s="35"/>
      <c r="K139" s="38"/>
      <c r="L139" s="38"/>
      <c r="M139" s="61"/>
    </row>
    <row r="140" spans="1:195" ht="14.45" customHeight="1" x14ac:dyDescent="0.25">
      <c r="A140" s="21"/>
      <c r="B140" s="22" t="s">
        <v>196</v>
      </c>
      <c r="C140" s="19"/>
      <c r="D140" s="19"/>
      <c r="E140" s="23"/>
      <c r="F140" s="24"/>
      <c r="G140" s="24"/>
      <c r="H140" s="23"/>
      <c r="I140" s="19"/>
      <c r="J140" s="19"/>
      <c r="K140" s="16"/>
      <c r="L140" s="16"/>
      <c r="M140" s="58"/>
    </row>
    <row r="141" spans="1:195" ht="23.1" customHeight="1" x14ac:dyDescent="0.2">
      <c r="A141" s="1"/>
      <c r="B141" s="2" t="e" vm="118">
        <v>#VALUE!</v>
      </c>
      <c r="C141" s="3">
        <v>22005</v>
      </c>
      <c r="D141" s="4" t="s">
        <v>197</v>
      </c>
      <c r="E141" s="5">
        <v>12</v>
      </c>
      <c r="F141" s="6">
        <v>99</v>
      </c>
      <c r="G141" s="6">
        <f t="shared" si="6"/>
        <v>93.396226415094333</v>
      </c>
      <c r="H141" s="10">
        <v>0.06</v>
      </c>
      <c r="I141" s="8"/>
      <c r="J141" s="11">
        <f t="shared" ref="J141:J172" si="9">I141*G141</f>
        <v>0</v>
      </c>
      <c r="K141" s="11">
        <f t="shared" si="7"/>
        <v>0</v>
      </c>
      <c r="L141" s="11" t="s">
        <v>16</v>
      </c>
      <c r="M141" s="59" t="s">
        <v>198</v>
      </c>
    </row>
    <row r="142" spans="1:195" ht="23.1" customHeight="1" x14ac:dyDescent="0.2">
      <c r="A142" s="1"/>
      <c r="B142" s="2" t="e" vm="119">
        <v>#VALUE!</v>
      </c>
      <c r="C142" s="3">
        <v>22019</v>
      </c>
      <c r="D142" s="4" t="s">
        <v>199</v>
      </c>
      <c r="E142" s="5">
        <v>12</v>
      </c>
      <c r="F142" s="6">
        <v>99</v>
      </c>
      <c r="G142" s="6">
        <f t="shared" si="6"/>
        <v>93.396226415094333</v>
      </c>
      <c r="H142" s="7">
        <v>0.06</v>
      </c>
      <c r="I142" s="8"/>
      <c r="J142" s="11">
        <f t="shared" si="9"/>
        <v>0</v>
      </c>
      <c r="K142" s="11">
        <f t="shared" si="7"/>
        <v>0</v>
      </c>
      <c r="L142" s="11" t="s">
        <v>16</v>
      </c>
      <c r="M142" s="59" t="s">
        <v>200</v>
      </c>
    </row>
    <row r="143" spans="1:195" ht="23.1" customHeight="1" x14ac:dyDescent="0.2">
      <c r="A143" s="1"/>
      <c r="B143" s="2" t="e" vm="120">
        <v>#VALUE!</v>
      </c>
      <c r="C143" s="3">
        <v>22029</v>
      </c>
      <c r="D143" s="4" t="s">
        <v>201</v>
      </c>
      <c r="E143" s="5">
        <v>12</v>
      </c>
      <c r="F143" s="6">
        <v>103.2</v>
      </c>
      <c r="G143" s="6">
        <f t="shared" si="6"/>
        <v>97.35849056603773</v>
      </c>
      <c r="H143" s="7">
        <v>0.06</v>
      </c>
      <c r="I143" s="8"/>
      <c r="J143" s="11">
        <f t="shared" si="9"/>
        <v>0</v>
      </c>
      <c r="K143" s="11">
        <f t="shared" si="7"/>
        <v>0</v>
      </c>
      <c r="L143" s="11" t="s">
        <v>16</v>
      </c>
      <c r="M143" s="59" t="s">
        <v>202</v>
      </c>
    </row>
    <row r="144" spans="1:195" ht="23.1" customHeight="1" x14ac:dyDescent="0.2">
      <c r="A144" s="1"/>
      <c r="B144" s="2" t="e" vm="121">
        <v>#VALUE!</v>
      </c>
      <c r="C144" s="3">
        <v>22023</v>
      </c>
      <c r="D144" s="4" t="s">
        <v>203</v>
      </c>
      <c r="E144" s="5">
        <v>12</v>
      </c>
      <c r="F144" s="6">
        <v>71.400000000000006</v>
      </c>
      <c r="G144" s="6">
        <f t="shared" si="6"/>
        <v>67.358490566037744</v>
      </c>
      <c r="H144" s="7">
        <v>0.06</v>
      </c>
      <c r="I144" s="8"/>
      <c r="J144" s="11">
        <f t="shared" si="9"/>
        <v>0</v>
      </c>
      <c r="K144" s="11">
        <f t="shared" si="7"/>
        <v>0</v>
      </c>
      <c r="L144" s="11" t="s">
        <v>16</v>
      </c>
      <c r="M144" s="59" t="s">
        <v>204</v>
      </c>
    </row>
    <row r="145" spans="1:13" ht="23.1" customHeight="1" x14ac:dyDescent="0.2">
      <c r="A145" s="1"/>
      <c r="B145" s="2" t="e" vm="122">
        <v>#VALUE!</v>
      </c>
      <c r="C145" s="3">
        <v>22024</v>
      </c>
      <c r="D145" s="4" t="s">
        <v>205</v>
      </c>
      <c r="E145" s="5">
        <v>12</v>
      </c>
      <c r="F145" s="6">
        <v>71.400000000000006</v>
      </c>
      <c r="G145" s="6">
        <f t="shared" si="6"/>
        <v>67.358490566037744</v>
      </c>
      <c r="H145" s="7">
        <v>0.06</v>
      </c>
      <c r="I145" s="8"/>
      <c r="J145" s="11">
        <f t="shared" si="9"/>
        <v>0</v>
      </c>
      <c r="K145" s="11">
        <f t="shared" si="7"/>
        <v>0</v>
      </c>
      <c r="L145" s="11" t="s">
        <v>16</v>
      </c>
      <c r="M145" s="59" t="s">
        <v>206</v>
      </c>
    </row>
    <row r="146" spans="1:13" ht="23.1" customHeight="1" x14ac:dyDescent="0.2">
      <c r="A146" s="1"/>
      <c r="B146" s="2" t="e" vm="123">
        <v>#VALUE!</v>
      </c>
      <c r="C146" s="3">
        <v>22025</v>
      </c>
      <c r="D146" s="4" t="s">
        <v>207</v>
      </c>
      <c r="E146" s="5">
        <v>12</v>
      </c>
      <c r="F146" s="6">
        <v>82.8</v>
      </c>
      <c r="G146" s="6">
        <f t="shared" si="6"/>
        <v>78.113207547169807</v>
      </c>
      <c r="H146" s="7">
        <v>0.06</v>
      </c>
      <c r="I146" s="8"/>
      <c r="J146" s="11">
        <f t="shared" si="9"/>
        <v>0</v>
      </c>
      <c r="K146" s="11">
        <f t="shared" si="7"/>
        <v>0</v>
      </c>
      <c r="L146" s="11" t="s">
        <v>16</v>
      </c>
      <c r="M146" s="59" t="s">
        <v>208</v>
      </c>
    </row>
    <row r="147" spans="1:13" ht="23.1" customHeight="1" x14ac:dyDescent="0.2">
      <c r="A147" s="1"/>
      <c r="B147" s="2" t="e" vm="124">
        <v>#VALUE!</v>
      </c>
      <c r="C147" s="3">
        <v>22026</v>
      </c>
      <c r="D147" s="4" t="s">
        <v>209</v>
      </c>
      <c r="E147" s="5">
        <v>12</v>
      </c>
      <c r="F147" s="6">
        <v>94.2</v>
      </c>
      <c r="G147" s="6">
        <f t="shared" si="6"/>
        <v>88.867924528301884</v>
      </c>
      <c r="H147" s="7">
        <v>0.06</v>
      </c>
      <c r="I147" s="8"/>
      <c r="J147" s="11">
        <f t="shared" si="9"/>
        <v>0</v>
      </c>
      <c r="K147" s="11">
        <f t="shared" si="7"/>
        <v>0</v>
      </c>
      <c r="L147" s="11" t="s">
        <v>16</v>
      </c>
      <c r="M147" s="59" t="s">
        <v>210</v>
      </c>
    </row>
    <row r="148" spans="1:13" ht="23.1" customHeight="1" x14ac:dyDescent="0.2">
      <c r="A148" s="1"/>
      <c r="B148" s="2" t="e" vm="125">
        <v>#VALUE!</v>
      </c>
      <c r="C148" s="3">
        <v>22031</v>
      </c>
      <c r="D148" s="4" t="s">
        <v>211</v>
      </c>
      <c r="E148" s="5">
        <v>12</v>
      </c>
      <c r="F148" s="6">
        <v>81</v>
      </c>
      <c r="G148" s="6">
        <f t="shared" si="6"/>
        <v>76.415094339622641</v>
      </c>
      <c r="H148" s="10">
        <v>0.06</v>
      </c>
      <c r="I148" s="8"/>
      <c r="J148" s="11">
        <f t="shared" si="9"/>
        <v>0</v>
      </c>
      <c r="K148" s="11">
        <f t="shared" si="7"/>
        <v>0</v>
      </c>
      <c r="L148" s="11" t="s">
        <v>16</v>
      </c>
      <c r="M148" s="59" t="s">
        <v>212</v>
      </c>
    </row>
    <row r="149" spans="1:13" ht="23.1" customHeight="1" x14ac:dyDescent="0.2">
      <c r="A149" s="1"/>
      <c r="B149" s="2" t="e" vm="126">
        <v>#VALUE!</v>
      </c>
      <c r="C149" s="3">
        <v>22034</v>
      </c>
      <c r="D149" s="4" t="s">
        <v>543</v>
      </c>
      <c r="E149" s="5">
        <v>12</v>
      </c>
      <c r="F149" s="6">
        <v>103.2</v>
      </c>
      <c r="G149" s="6">
        <f t="shared" si="6"/>
        <v>97.35849056603773</v>
      </c>
      <c r="H149" s="7">
        <v>0.06</v>
      </c>
      <c r="I149" s="8"/>
      <c r="J149" s="11">
        <f t="shared" si="9"/>
        <v>0</v>
      </c>
      <c r="K149" s="11">
        <f t="shared" si="7"/>
        <v>0</v>
      </c>
      <c r="L149" s="11" t="s">
        <v>16</v>
      </c>
      <c r="M149" s="59" t="s">
        <v>213</v>
      </c>
    </row>
    <row r="150" spans="1:13" ht="23.1" customHeight="1" x14ac:dyDescent="0.2">
      <c r="A150" s="1"/>
      <c r="B150" s="2" t="e" vm="127">
        <v>#VALUE!</v>
      </c>
      <c r="C150" s="3">
        <v>22711</v>
      </c>
      <c r="D150" s="4" t="s">
        <v>214</v>
      </c>
      <c r="E150" s="5">
        <v>10</v>
      </c>
      <c r="F150" s="6">
        <v>92</v>
      </c>
      <c r="G150" s="6">
        <f t="shared" si="6"/>
        <v>86.79245283018868</v>
      </c>
      <c r="H150" s="7">
        <v>0.06</v>
      </c>
      <c r="I150" s="8"/>
      <c r="J150" s="11">
        <f t="shared" si="9"/>
        <v>0</v>
      </c>
      <c r="K150" s="11">
        <f t="shared" si="7"/>
        <v>0</v>
      </c>
      <c r="L150" s="11" t="s">
        <v>57</v>
      </c>
      <c r="M150" s="59" t="s">
        <v>215</v>
      </c>
    </row>
    <row r="151" spans="1:13" ht="14.45" customHeight="1" x14ac:dyDescent="0.25">
      <c r="A151" s="41"/>
      <c r="B151" s="18" t="s">
        <v>216</v>
      </c>
      <c r="C151" s="19"/>
      <c r="D151" s="19"/>
      <c r="E151" s="23"/>
      <c r="F151" s="24"/>
      <c r="G151" s="24"/>
      <c r="H151" s="23"/>
      <c r="I151" s="19"/>
      <c r="J151" s="19"/>
      <c r="K151" s="16"/>
      <c r="L151" s="16"/>
      <c r="M151" s="58"/>
    </row>
    <row r="152" spans="1:13" ht="23.1" customHeight="1" x14ac:dyDescent="0.2">
      <c r="A152" s="1"/>
      <c r="B152" s="2" t="e" vm="128">
        <v>#VALUE!</v>
      </c>
      <c r="C152" s="3">
        <v>22210</v>
      </c>
      <c r="D152" s="4" t="s">
        <v>217</v>
      </c>
      <c r="E152" s="5">
        <v>12</v>
      </c>
      <c r="F152" s="6">
        <v>103.2</v>
      </c>
      <c r="G152" s="6">
        <f t="shared" si="6"/>
        <v>97.35849056603773</v>
      </c>
      <c r="H152" s="7">
        <v>0.06</v>
      </c>
      <c r="I152" s="8"/>
      <c r="J152" s="11">
        <f t="shared" si="9"/>
        <v>0</v>
      </c>
      <c r="K152" s="11">
        <f t="shared" si="7"/>
        <v>0</v>
      </c>
      <c r="L152" s="11" t="s">
        <v>16</v>
      </c>
      <c r="M152" s="59" t="s">
        <v>213</v>
      </c>
    </row>
    <row r="153" spans="1:13" ht="23.1" customHeight="1" x14ac:dyDescent="0.2">
      <c r="A153" s="1"/>
      <c r="B153" s="2" t="e" vm="129">
        <v>#VALUE!</v>
      </c>
      <c r="C153" s="3">
        <v>22712</v>
      </c>
      <c r="D153" s="4" t="s">
        <v>218</v>
      </c>
      <c r="E153" s="5">
        <v>10</v>
      </c>
      <c r="F153" s="6">
        <v>92</v>
      </c>
      <c r="G153" s="6">
        <f t="shared" si="6"/>
        <v>86.79245283018868</v>
      </c>
      <c r="H153" s="7">
        <v>0.06</v>
      </c>
      <c r="I153" s="8"/>
      <c r="J153" s="11">
        <f t="shared" si="9"/>
        <v>0</v>
      </c>
      <c r="K153" s="11">
        <f t="shared" si="7"/>
        <v>0</v>
      </c>
      <c r="L153" s="11" t="s">
        <v>57</v>
      </c>
      <c r="M153" s="59" t="s">
        <v>215</v>
      </c>
    </row>
    <row r="154" spans="1:13" ht="23.1" customHeight="1" x14ac:dyDescent="0.2">
      <c r="A154" s="1"/>
      <c r="B154" s="2" t="e" vm="130">
        <v>#VALUE!</v>
      </c>
      <c r="C154" s="3">
        <v>22200</v>
      </c>
      <c r="D154" s="4" t="s">
        <v>219</v>
      </c>
      <c r="E154" s="5">
        <v>12</v>
      </c>
      <c r="F154" s="6">
        <v>86.4</v>
      </c>
      <c r="G154" s="6">
        <f t="shared" si="6"/>
        <v>81.509433962264154</v>
      </c>
      <c r="H154" s="7">
        <v>0.06</v>
      </c>
      <c r="I154" s="8"/>
      <c r="J154" s="11">
        <f t="shared" si="9"/>
        <v>0</v>
      </c>
      <c r="K154" s="11">
        <f t="shared" si="7"/>
        <v>0</v>
      </c>
      <c r="L154" s="11" t="s">
        <v>16</v>
      </c>
      <c r="M154" s="59" t="s">
        <v>208</v>
      </c>
    </row>
    <row r="155" spans="1:13" ht="23.1" customHeight="1" x14ac:dyDescent="0.2">
      <c r="A155" s="1"/>
      <c r="B155" s="2" t="e" vm="131">
        <v>#VALUE!</v>
      </c>
      <c r="C155" s="3">
        <v>22206</v>
      </c>
      <c r="D155" s="4" t="s">
        <v>220</v>
      </c>
      <c r="E155" s="5">
        <v>12</v>
      </c>
      <c r="F155" s="6">
        <v>99</v>
      </c>
      <c r="G155" s="6">
        <f t="shared" si="6"/>
        <v>93.396226415094333</v>
      </c>
      <c r="H155" s="7">
        <v>0.06</v>
      </c>
      <c r="I155" s="8"/>
      <c r="J155" s="11">
        <f t="shared" si="9"/>
        <v>0</v>
      </c>
      <c r="K155" s="11">
        <f t="shared" si="7"/>
        <v>0</v>
      </c>
      <c r="L155" s="11" t="s">
        <v>16</v>
      </c>
      <c r="M155" s="59" t="s">
        <v>198</v>
      </c>
    </row>
    <row r="156" spans="1:13" ht="23.1" customHeight="1" x14ac:dyDescent="0.2">
      <c r="A156" s="1"/>
      <c r="B156" s="2" t="e" vm="132">
        <v>#VALUE!</v>
      </c>
      <c r="C156" s="3">
        <v>22209</v>
      </c>
      <c r="D156" s="4" t="s">
        <v>221</v>
      </c>
      <c r="E156" s="5">
        <v>12</v>
      </c>
      <c r="F156" s="6">
        <v>103.2</v>
      </c>
      <c r="G156" s="6">
        <f t="shared" si="6"/>
        <v>97.35849056603773</v>
      </c>
      <c r="H156" s="7">
        <v>0.06</v>
      </c>
      <c r="I156" s="8"/>
      <c r="J156" s="11">
        <f t="shared" si="9"/>
        <v>0</v>
      </c>
      <c r="K156" s="11">
        <f t="shared" si="7"/>
        <v>0</v>
      </c>
      <c r="L156" s="11" t="s">
        <v>16</v>
      </c>
      <c r="M156" s="59" t="s">
        <v>202</v>
      </c>
    </row>
    <row r="157" spans="1:13" ht="14.45" customHeight="1" x14ac:dyDescent="0.25">
      <c r="A157" s="41"/>
      <c r="B157" s="18" t="s">
        <v>222</v>
      </c>
      <c r="C157" s="19"/>
      <c r="D157" s="19"/>
      <c r="E157" s="23"/>
      <c r="F157" s="24"/>
      <c r="G157" s="24"/>
      <c r="H157" s="23"/>
      <c r="I157" s="19"/>
      <c r="J157" s="19"/>
      <c r="K157" s="16"/>
      <c r="L157" s="16"/>
      <c r="M157" s="58"/>
    </row>
    <row r="158" spans="1:13" ht="23.1" customHeight="1" x14ac:dyDescent="0.2">
      <c r="A158" s="1"/>
      <c r="B158" s="2" t="e" vm="133">
        <v>#VALUE!</v>
      </c>
      <c r="C158" s="3">
        <v>22604</v>
      </c>
      <c r="D158" s="4" t="s">
        <v>223</v>
      </c>
      <c r="E158" s="5">
        <v>6</v>
      </c>
      <c r="F158" s="6">
        <v>140.69999999999999</v>
      </c>
      <c r="G158" s="6">
        <f t="shared" ref="G158:G221" si="10">(F158/(1+H158))</f>
        <v>132.73584905660377</v>
      </c>
      <c r="H158" s="10">
        <v>0.06</v>
      </c>
      <c r="I158" s="8"/>
      <c r="J158" s="11">
        <f t="shared" si="9"/>
        <v>0</v>
      </c>
      <c r="K158" s="11">
        <f t="shared" ref="K158:K224" si="11">F158*I158</f>
        <v>0</v>
      </c>
      <c r="L158" s="11" t="s">
        <v>16</v>
      </c>
      <c r="M158" s="59" t="s">
        <v>224</v>
      </c>
    </row>
    <row r="159" spans="1:13" ht="23.1" customHeight="1" x14ac:dyDescent="0.2">
      <c r="A159" s="1"/>
      <c r="B159" s="2" t="e" vm="134">
        <v>#VALUE!</v>
      </c>
      <c r="C159" s="3" t="s">
        <v>225</v>
      </c>
      <c r="D159" s="4" t="s">
        <v>226</v>
      </c>
      <c r="E159" s="5">
        <v>6</v>
      </c>
      <c r="F159" s="6">
        <v>123.3</v>
      </c>
      <c r="G159" s="6">
        <f t="shared" si="10"/>
        <v>116.32075471698113</v>
      </c>
      <c r="H159" s="7">
        <v>0.06</v>
      </c>
      <c r="I159" s="8"/>
      <c r="J159" s="11">
        <f t="shared" si="9"/>
        <v>0</v>
      </c>
      <c r="K159" s="11">
        <f t="shared" si="11"/>
        <v>0</v>
      </c>
      <c r="L159" s="11" t="s">
        <v>16</v>
      </c>
      <c r="M159" s="59" t="s">
        <v>206</v>
      </c>
    </row>
    <row r="160" spans="1:13" ht="23.1" customHeight="1" x14ac:dyDescent="0.2">
      <c r="A160" s="1"/>
      <c r="B160" s="2" t="e" vm="135">
        <v>#VALUE!</v>
      </c>
      <c r="C160" s="3">
        <v>22401</v>
      </c>
      <c r="D160" s="4" t="s">
        <v>227</v>
      </c>
      <c r="E160" s="5">
        <v>6</v>
      </c>
      <c r="F160" s="6">
        <v>123.3</v>
      </c>
      <c r="G160" s="6">
        <f t="shared" si="10"/>
        <v>116.32075471698113</v>
      </c>
      <c r="H160" s="7">
        <v>0.06</v>
      </c>
      <c r="I160" s="8"/>
      <c r="J160" s="11">
        <f t="shared" si="9"/>
        <v>0</v>
      </c>
      <c r="K160" s="11">
        <f t="shared" si="11"/>
        <v>0</v>
      </c>
      <c r="L160" s="11" t="s">
        <v>16</v>
      </c>
      <c r="M160" s="59" t="s">
        <v>206</v>
      </c>
    </row>
    <row r="161" spans="1:195" ht="23.1" customHeight="1" x14ac:dyDescent="0.2">
      <c r="A161" s="1"/>
      <c r="B161" s="2" t="e" vm="136">
        <v>#VALUE!</v>
      </c>
      <c r="C161" s="3" t="s">
        <v>228</v>
      </c>
      <c r="D161" s="4" t="s">
        <v>229</v>
      </c>
      <c r="E161" s="5">
        <v>6</v>
      </c>
      <c r="F161" s="6">
        <v>140.69999999999999</v>
      </c>
      <c r="G161" s="6">
        <f t="shared" si="10"/>
        <v>132.73584905660377</v>
      </c>
      <c r="H161" s="7">
        <v>0.06</v>
      </c>
      <c r="I161" s="8"/>
      <c r="J161" s="11">
        <f t="shared" si="9"/>
        <v>0</v>
      </c>
      <c r="K161" s="11">
        <f t="shared" si="11"/>
        <v>0</v>
      </c>
      <c r="L161" s="11" t="s">
        <v>16</v>
      </c>
      <c r="M161" s="59" t="s">
        <v>230</v>
      </c>
    </row>
    <row r="162" spans="1:195" ht="23.1" customHeight="1" x14ac:dyDescent="0.2">
      <c r="A162" s="1"/>
      <c r="B162" s="2" t="e" vm="137">
        <v>#VALUE!</v>
      </c>
      <c r="C162" s="3" t="s">
        <v>231</v>
      </c>
      <c r="D162" s="4" t="s">
        <v>232</v>
      </c>
      <c r="E162" s="5">
        <v>6</v>
      </c>
      <c r="F162" s="6">
        <v>123.3</v>
      </c>
      <c r="G162" s="6">
        <f t="shared" si="10"/>
        <v>116.32075471698113</v>
      </c>
      <c r="H162" s="7">
        <v>0.06</v>
      </c>
      <c r="I162" s="8"/>
      <c r="J162" s="11">
        <f t="shared" si="9"/>
        <v>0</v>
      </c>
      <c r="K162" s="11">
        <f t="shared" si="11"/>
        <v>0</v>
      </c>
      <c r="L162" s="11" t="s">
        <v>16</v>
      </c>
      <c r="M162" s="59" t="s">
        <v>233</v>
      </c>
    </row>
    <row r="163" spans="1:195" ht="23.1" customHeight="1" x14ac:dyDescent="0.2">
      <c r="A163" s="1"/>
      <c r="B163" s="2" t="e" vm="138">
        <v>#VALUE!</v>
      </c>
      <c r="C163" s="3" t="s">
        <v>234</v>
      </c>
      <c r="D163" s="4" t="s">
        <v>235</v>
      </c>
      <c r="E163" s="5">
        <v>6</v>
      </c>
      <c r="F163" s="6">
        <v>121.8</v>
      </c>
      <c r="G163" s="6">
        <f t="shared" si="10"/>
        <v>114.90566037735849</v>
      </c>
      <c r="H163" s="7">
        <v>0.06</v>
      </c>
      <c r="I163" s="8"/>
      <c r="J163" s="11">
        <f t="shared" si="9"/>
        <v>0</v>
      </c>
      <c r="K163" s="11">
        <f t="shared" si="11"/>
        <v>0</v>
      </c>
      <c r="L163" s="11" t="s">
        <v>16</v>
      </c>
      <c r="M163" s="59" t="s">
        <v>236</v>
      </c>
    </row>
    <row r="164" spans="1:195" ht="23.1" customHeight="1" x14ac:dyDescent="0.2">
      <c r="A164" s="1"/>
      <c r="B164" s="2" t="e" vm="139">
        <v>#VALUE!</v>
      </c>
      <c r="C164" s="3" t="s">
        <v>237</v>
      </c>
      <c r="D164" s="4" t="s">
        <v>238</v>
      </c>
      <c r="E164" s="5">
        <v>6</v>
      </c>
      <c r="F164" s="6">
        <v>161.69999999999999</v>
      </c>
      <c r="G164" s="6">
        <f t="shared" si="10"/>
        <v>152.54716981132074</v>
      </c>
      <c r="H164" s="7">
        <v>0.06</v>
      </c>
      <c r="I164" s="8"/>
      <c r="J164" s="11">
        <f t="shared" si="9"/>
        <v>0</v>
      </c>
      <c r="K164" s="11">
        <f t="shared" si="11"/>
        <v>0</v>
      </c>
      <c r="L164" s="11" t="s">
        <v>16</v>
      </c>
      <c r="M164" s="59" t="s">
        <v>239</v>
      </c>
    </row>
    <row r="165" spans="1:195" ht="14.45" customHeight="1" x14ac:dyDescent="0.25">
      <c r="A165" s="21"/>
      <c r="B165" s="22" t="s">
        <v>240</v>
      </c>
      <c r="C165" s="19"/>
      <c r="D165" s="19"/>
      <c r="E165" s="23"/>
      <c r="F165" s="24"/>
      <c r="G165" s="24"/>
      <c r="H165" s="23"/>
      <c r="I165" s="19"/>
      <c r="J165" s="19"/>
      <c r="K165" s="16"/>
      <c r="L165" s="16"/>
      <c r="M165" s="58"/>
    </row>
    <row r="166" spans="1:195" ht="23.1" customHeight="1" x14ac:dyDescent="0.2">
      <c r="A166" s="1"/>
      <c r="B166" s="2" t="e" vm="140">
        <v>#VALUE!</v>
      </c>
      <c r="C166" s="3">
        <v>99979</v>
      </c>
      <c r="D166" s="4" t="s">
        <v>241</v>
      </c>
      <c r="E166" s="5">
        <v>10</v>
      </c>
      <c r="F166" s="6">
        <v>119</v>
      </c>
      <c r="G166" s="6">
        <f t="shared" si="10"/>
        <v>112.26415094339622</v>
      </c>
      <c r="H166" s="10">
        <v>0.06</v>
      </c>
      <c r="I166" s="8"/>
      <c r="J166" s="11">
        <f t="shared" si="9"/>
        <v>0</v>
      </c>
      <c r="K166" s="11">
        <f t="shared" si="11"/>
        <v>0</v>
      </c>
      <c r="L166" s="11" t="s">
        <v>57</v>
      </c>
      <c r="M166" s="59" t="s">
        <v>215</v>
      </c>
    </row>
    <row r="167" spans="1:195" ht="23.1" customHeight="1" x14ac:dyDescent="0.2">
      <c r="A167" s="1"/>
      <c r="B167" s="2" t="e" vm="141">
        <v>#VALUE!</v>
      </c>
      <c r="C167" s="3">
        <v>22707</v>
      </c>
      <c r="D167" s="4" t="s">
        <v>242</v>
      </c>
      <c r="E167" s="5">
        <v>12</v>
      </c>
      <c r="F167" s="6">
        <v>44.4</v>
      </c>
      <c r="G167" s="6">
        <f t="shared" si="10"/>
        <v>41.886792452830186</v>
      </c>
      <c r="H167" s="7">
        <v>0.06</v>
      </c>
      <c r="I167" s="8"/>
      <c r="J167" s="11">
        <f t="shared" si="9"/>
        <v>0</v>
      </c>
      <c r="K167" s="11">
        <f t="shared" si="11"/>
        <v>0</v>
      </c>
      <c r="L167" s="11" t="s">
        <v>16</v>
      </c>
      <c r="M167" s="59" t="s">
        <v>243</v>
      </c>
    </row>
    <row r="168" spans="1:195" ht="23.1" customHeight="1" x14ac:dyDescent="0.2">
      <c r="A168" s="1"/>
      <c r="B168" s="2" t="e" vm="142">
        <v>#VALUE!</v>
      </c>
      <c r="C168" s="3">
        <v>22706</v>
      </c>
      <c r="D168" s="4" t="s">
        <v>244</v>
      </c>
      <c r="E168" s="5">
        <v>12</v>
      </c>
      <c r="F168" s="6">
        <v>55.2</v>
      </c>
      <c r="G168" s="6">
        <f t="shared" si="10"/>
        <v>52.075471698113205</v>
      </c>
      <c r="H168" s="10">
        <v>0.06</v>
      </c>
      <c r="I168" s="8"/>
      <c r="J168" s="11">
        <f t="shared" si="9"/>
        <v>0</v>
      </c>
      <c r="K168" s="11">
        <f t="shared" si="11"/>
        <v>0</v>
      </c>
      <c r="L168" s="11" t="s">
        <v>16</v>
      </c>
      <c r="M168" s="59" t="s">
        <v>245</v>
      </c>
    </row>
    <row r="169" spans="1:195" ht="23.1" customHeight="1" x14ac:dyDescent="0.2">
      <c r="A169" s="1"/>
      <c r="B169" s="2" t="e" vm="143">
        <v>#VALUE!</v>
      </c>
      <c r="C169" s="3">
        <v>22750</v>
      </c>
      <c r="D169" s="4" t="s">
        <v>246</v>
      </c>
      <c r="E169" s="5">
        <v>1</v>
      </c>
      <c r="F169" s="6">
        <v>71.95</v>
      </c>
      <c r="G169" s="6">
        <f t="shared" si="10"/>
        <v>67.877358490566039</v>
      </c>
      <c r="H169" s="10">
        <v>0.06</v>
      </c>
      <c r="I169" s="8"/>
      <c r="J169" s="11">
        <f t="shared" si="9"/>
        <v>0</v>
      </c>
      <c r="K169" s="11">
        <f t="shared" si="11"/>
        <v>0</v>
      </c>
      <c r="L169" s="11" t="s">
        <v>16</v>
      </c>
      <c r="M169" s="59" t="s">
        <v>247</v>
      </c>
    </row>
    <row r="170" spans="1:195" ht="14.45" customHeight="1" x14ac:dyDescent="0.25">
      <c r="A170" s="21"/>
      <c r="B170" s="22" t="s">
        <v>248</v>
      </c>
      <c r="C170" s="19"/>
      <c r="D170" s="19"/>
      <c r="E170" s="23"/>
      <c r="F170" s="24"/>
      <c r="G170" s="24"/>
      <c r="H170" s="23"/>
      <c r="I170" s="19"/>
      <c r="J170" s="19"/>
      <c r="K170" s="16"/>
      <c r="L170" s="16"/>
      <c r="M170" s="58"/>
    </row>
    <row r="171" spans="1:195" ht="23.1" customHeight="1" x14ac:dyDescent="0.2">
      <c r="A171" s="1"/>
      <c r="B171" s="2" t="e" vm="144">
        <v>#VALUE!</v>
      </c>
      <c r="C171" s="3" t="s">
        <v>532</v>
      </c>
      <c r="D171" s="4" t="s">
        <v>249</v>
      </c>
      <c r="E171" s="5">
        <v>12</v>
      </c>
      <c r="F171" s="6">
        <v>114</v>
      </c>
      <c r="G171" s="6">
        <v>107.55</v>
      </c>
      <c r="H171" s="7">
        <v>0.06</v>
      </c>
      <c r="I171" s="8"/>
      <c r="J171" s="11">
        <f t="shared" si="9"/>
        <v>0</v>
      </c>
      <c r="K171" s="11">
        <f t="shared" si="11"/>
        <v>0</v>
      </c>
      <c r="L171" s="11" t="s">
        <v>16</v>
      </c>
      <c r="M171" s="59" t="s">
        <v>250</v>
      </c>
    </row>
    <row r="172" spans="1:195" ht="23.1" customHeight="1" x14ac:dyDescent="0.2">
      <c r="A172" s="1"/>
      <c r="B172" s="2" t="e" vm="145">
        <v>#VALUE!</v>
      </c>
      <c r="C172" s="3">
        <v>22805</v>
      </c>
      <c r="D172" s="4" t="s">
        <v>251</v>
      </c>
      <c r="E172" s="5">
        <v>10</v>
      </c>
      <c r="F172" s="6">
        <v>286.5</v>
      </c>
      <c r="G172" s="6">
        <f t="shared" si="10"/>
        <v>270.28301886792451</v>
      </c>
      <c r="H172" s="7">
        <v>0.06</v>
      </c>
      <c r="I172" s="8"/>
      <c r="J172" s="11">
        <f t="shared" si="9"/>
        <v>0</v>
      </c>
      <c r="K172" s="11">
        <f t="shared" si="11"/>
        <v>0</v>
      </c>
      <c r="L172" s="11" t="s">
        <v>16</v>
      </c>
      <c r="M172" s="59" t="s">
        <v>252</v>
      </c>
    </row>
    <row r="173" spans="1:195" s="120" customFormat="1" ht="14.45" customHeight="1" x14ac:dyDescent="0.25">
      <c r="A173" s="25"/>
      <c r="B173" s="26"/>
      <c r="C173" s="27"/>
      <c r="D173" s="28" t="s">
        <v>253</v>
      </c>
      <c r="E173" s="29"/>
      <c r="F173" s="30"/>
      <c r="G173" s="30"/>
      <c r="H173" s="29"/>
      <c r="I173" s="31">
        <f>SUM(I155:I164,I166:I167,I169:I172)</f>
        <v>0</v>
      </c>
      <c r="J173" s="32">
        <f>SUM(J155:J164,J166:J167,J169:J172)</f>
        <v>0</v>
      </c>
      <c r="K173" s="32">
        <f>SUM(K155:K164,K166:K167,K169:K172)</f>
        <v>0</v>
      </c>
      <c r="L173" s="32"/>
      <c r="M173" s="60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19"/>
      <c r="Y173" s="119"/>
      <c r="Z173" s="119"/>
      <c r="AA173" s="119"/>
      <c r="AB173" s="119"/>
      <c r="AC173" s="119"/>
      <c r="AD173" s="119"/>
      <c r="AE173" s="119"/>
      <c r="AF173" s="119"/>
      <c r="AG173" s="119"/>
      <c r="AH173" s="119"/>
      <c r="AI173" s="119"/>
      <c r="AJ173" s="119"/>
      <c r="AK173" s="119"/>
      <c r="AL173" s="119"/>
      <c r="AM173" s="119"/>
      <c r="AN173" s="119"/>
      <c r="AO173" s="119"/>
      <c r="AP173" s="119"/>
      <c r="AQ173" s="119"/>
      <c r="AR173" s="119"/>
      <c r="AS173" s="119"/>
      <c r="AT173" s="119"/>
      <c r="AU173" s="119"/>
      <c r="AV173" s="119"/>
      <c r="AW173" s="119"/>
      <c r="AX173" s="119"/>
      <c r="AY173" s="119"/>
      <c r="AZ173" s="119"/>
      <c r="BA173" s="119"/>
      <c r="BB173" s="119"/>
      <c r="BC173" s="119"/>
      <c r="BD173" s="119"/>
      <c r="BE173" s="119"/>
      <c r="BF173" s="119"/>
      <c r="BG173" s="119"/>
      <c r="BH173" s="119"/>
      <c r="BI173" s="119"/>
      <c r="BJ173" s="119"/>
      <c r="BK173" s="119"/>
      <c r="BL173" s="119"/>
      <c r="BM173" s="119"/>
      <c r="BN173" s="119"/>
      <c r="BO173" s="119"/>
      <c r="BP173" s="119"/>
      <c r="BQ173" s="119"/>
      <c r="BR173" s="119"/>
      <c r="BS173" s="119"/>
      <c r="BT173" s="119"/>
      <c r="BU173" s="119"/>
      <c r="BV173" s="119"/>
      <c r="BW173" s="119"/>
      <c r="BX173" s="119"/>
      <c r="BY173" s="119"/>
      <c r="BZ173" s="119"/>
      <c r="CA173" s="119"/>
      <c r="CB173" s="119"/>
      <c r="CC173" s="119"/>
      <c r="CD173" s="119"/>
      <c r="CE173" s="119"/>
      <c r="CF173" s="119"/>
      <c r="CG173" s="119"/>
      <c r="CH173" s="119"/>
      <c r="CI173" s="119"/>
      <c r="CJ173" s="119"/>
      <c r="CK173" s="119"/>
      <c r="CL173" s="119"/>
      <c r="CM173" s="119"/>
      <c r="CN173" s="119"/>
      <c r="CO173" s="119"/>
      <c r="CP173" s="119"/>
      <c r="CQ173" s="119"/>
      <c r="CR173" s="119"/>
      <c r="CS173" s="119"/>
      <c r="CT173" s="119"/>
      <c r="CU173" s="119"/>
      <c r="CV173" s="119"/>
      <c r="CW173" s="119"/>
      <c r="CX173" s="119"/>
      <c r="CY173" s="119"/>
      <c r="CZ173" s="119"/>
      <c r="DA173" s="119"/>
      <c r="DB173" s="119"/>
      <c r="DC173" s="119"/>
      <c r="DD173" s="119"/>
      <c r="DE173" s="119"/>
      <c r="DF173" s="119"/>
      <c r="DG173" s="119"/>
      <c r="DH173" s="119"/>
      <c r="DI173" s="119"/>
      <c r="DJ173" s="119"/>
      <c r="DK173" s="119"/>
      <c r="DL173" s="119"/>
      <c r="DM173" s="119"/>
      <c r="DN173" s="119"/>
      <c r="DO173" s="119"/>
      <c r="DP173" s="119"/>
      <c r="DQ173" s="119"/>
      <c r="DR173" s="119"/>
      <c r="DS173" s="119"/>
      <c r="DT173" s="119"/>
      <c r="DU173" s="119"/>
      <c r="DV173" s="119"/>
      <c r="DW173" s="119"/>
      <c r="DX173" s="119"/>
      <c r="DY173" s="119"/>
      <c r="DZ173" s="119"/>
      <c r="EA173" s="119"/>
      <c r="EB173" s="119"/>
      <c r="EC173" s="119"/>
      <c r="ED173" s="119"/>
      <c r="EE173" s="119"/>
      <c r="EF173" s="119"/>
      <c r="EG173" s="119"/>
      <c r="EH173" s="119"/>
      <c r="EI173" s="119"/>
      <c r="EJ173" s="119"/>
      <c r="EK173" s="119"/>
      <c r="EL173" s="119"/>
      <c r="EM173" s="119"/>
      <c r="EN173" s="119"/>
      <c r="EO173" s="119"/>
      <c r="EP173" s="119"/>
      <c r="EQ173" s="119"/>
      <c r="ER173" s="119"/>
      <c r="ES173" s="119"/>
      <c r="ET173" s="119"/>
      <c r="EU173" s="119"/>
      <c r="EV173" s="119"/>
      <c r="EW173" s="119"/>
      <c r="EX173" s="119"/>
      <c r="EY173" s="119"/>
      <c r="EZ173" s="119"/>
      <c r="FA173" s="119"/>
      <c r="FB173" s="119"/>
      <c r="FC173" s="119"/>
      <c r="FD173" s="119"/>
      <c r="FE173" s="119"/>
      <c r="FF173" s="119"/>
      <c r="FG173" s="119"/>
      <c r="FH173" s="119"/>
      <c r="FI173" s="119"/>
      <c r="FJ173" s="119"/>
      <c r="FK173" s="119"/>
      <c r="FL173" s="119"/>
      <c r="FM173" s="119"/>
      <c r="FN173" s="119"/>
      <c r="FO173" s="119"/>
      <c r="FP173" s="119"/>
      <c r="FQ173" s="119"/>
      <c r="FR173" s="119"/>
      <c r="FS173" s="119"/>
      <c r="FT173" s="119"/>
      <c r="FU173" s="119"/>
      <c r="FV173" s="119"/>
      <c r="FW173" s="119"/>
      <c r="FX173" s="119"/>
      <c r="FY173" s="119"/>
      <c r="FZ173" s="119"/>
      <c r="GA173" s="119"/>
      <c r="GB173" s="119"/>
      <c r="GC173" s="119"/>
      <c r="GD173" s="119"/>
      <c r="GE173" s="119"/>
      <c r="GF173" s="119"/>
      <c r="GG173" s="119"/>
      <c r="GH173" s="119"/>
      <c r="GI173" s="119"/>
      <c r="GJ173" s="119"/>
      <c r="GK173" s="119"/>
      <c r="GL173" s="119"/>
      <c r="GM173" s="119"/>
    </row>
    <row r="174" spans="1:195" ht="14.45" customHeight="1" x14ac:dyDescent="0.25">
      <c r="A174" s="96"/>
      <c r="B174" s="139" t="s">
        <v>507</v>
      </c>
      <c r="C174" s="137"/>
      <c r="D174" s="138"/>
      <c r="E174" s="36"/>
      <c r="F174" s="37"/>
      <c r="G174" s="37"/>
      <c r="H174" s="36"/>
      <c r="I174" s="35"/>
      <c r="J174" s="35"/>
      <c r="K174" s="38"/>
      <c r="L174" s="38"/>
      <c r="M174" s="61"/>
    </row>
    <row r="175" spans="1:195" ht="14.45" customHeight="1" x14ac:dyDescent="0.25">
      <c r="A175" s="41"/>
      <c r="B175" s="18" t="s">
        <v>254</v>
      </c>
      <c r="C175" s="19"/>
      <c r="D175" s="19"/>
      <c r="E175" s="23"/>
      <c r="F175" s="24"/>
      <c r="G175" s="24"/>
      <c r="H175" s="23"/>
      <c r="I175" s="19"/>
      <c r="J175" s="19"/>
      <c r="K175" s="16"/>
      <c r="L175" s="16"/>
      <c r="M175" s="58"/>
    </row>
    <row r="176" spans="1:195" ht="23.1" customHeight="1" x14ac:dyDescent="0.2">
      <c r="A176" s="1"/>
      <c r="B176" s="2" t="e" vm="146">
        <v>#VALUE!</v>
      </c>
      <c r="C176" s="3">
        <v>42016</v>
      </c>
      <c r="D176" s="4" t="s">
        <v>256</v>
      </c>
      <c r="E176" s="5">
        <v>5</v>
      </c>
      <c r="F176" s="6">
        <f>6.25*E176</f>
        <v>31.25</v>
      </c>
      <c r="G176" s="6">
        <f t="shared" si="10"/>
        <v>29.481132075471695</v>
      </c>
      <c r="H176" s="7">
        <v>0.06</v>
      </c>
      <c r="I176" s="8"/>
      <c r="J176" s="11">
        <f t="shared" ref="J176:J189" si="12">I176*G176</f>
        <v>0</v>
      </c>
      <c r="K176" s="11">
        <f t="shared" si="11"/>
        <v>0</v>
      </c>
      <c r="L176" s="11" t="s">
        <v>57</v>
      </c>
      <c r="M176" s="59" t="s">
        <v>257</v>
      </c>
    </row>
    <row r="177" spans="1:13" ht="23.1" customHeight="1" x14ac:dyDescent="0.2">
      <c r="A177" s="1"/>
      <c r="B177" s="2" t="e" vm="147">
        <v>#VALUE!</v>
      </c>
      <c r="C177" s="3">
        <v>42019</v>
      </c>
      <c r="D177" s="4" t="s">
        <v>258</v>
      </c>
      <c r="E177" s="5">
        <v>5</v>
      </c>
      <c r="F177" s="6">
        <f>6.9*5</f>
        <v>34.5</v>
      </c>
      <c r="G177" s="6">
        <f t="shared" si="10"/>
        <v>32.547169811320757</v>
      </c>
      <c r="H177" s="7">
        <v>0.06</v>
      </c>
      <c r="I177" s="8"/>
      <c r="J177" s="11">
        <f t="shared" si="12"/>
        <v>0</v>
      </c>
      <c r="K177" s="11">
        <f t="shared" si="11"/>
        <v>0</v>
      </c>
      <c r="L177" s="11" t="s">
        <v>57</v>
      </c>
      <c r="M177" s="59" t="s">
        <v>257</v>
      </c>
    </row>
    <row r="178" spans="1:13" ht="23.1" customHeight="1" x14ac:dyDescent="0.2">
      <c r="A178" s="1"/>
      <c r="B178" s="2" t="e" vm="148">
        <v>#VALUE!</v>
      </c>
      <c r="C178" s="3">
        <v>42018</v>
      </c>
      <c r="D178" s="4" t="s">
        <v>259</v>
      </c>
      <c r="E178" s="5">
        <v>5</v>
      </c>
      <c r="F178" s="6">
        <f>6.9*5</f>
        <v>34.5</v>
      </c>
      <c r="G178" s="6">
        <f t="shared" si="10"/>
        <v>32.547169811320757</v>
      </c>
      <c r="H178" s="7">
        <v>0.06</v>
      </c>
      <c r="I178" s="8"/>
      <c r="J178" s="11">
        <f t="shared" si="12"/>
        <v>0</v>
      </c>
      <c r="K178" s="11">
        <f t="shared" si="11"/>
        <v>0</v>
      </c>
      <c r="L178" s="11" t="s">
        <v>57</v>
      </c>
      <c r="M178" s="59" t="s">
        <v>260</v>
      </c>
    </row>
    <row r="179" spans="1:13" ht="23.1" customHeight="1" x14ac:dyDescent="0.2">
      <c r="A179" s="1"/>
      <c r="B179" s="2" t="e" vm="149">
        <v>#VALUE!</v>
      </c>
      <c r="C179" s="3" t="s">
        <v>261</v>
      </c>
      <c r="D179" s="4" t="s">
        <v>262</v>
      </c>
      <c r="E179" s="5">
        <v>6</v>
      </c>
      <c r="F179" s="6">
        <f>E179*6.9</f>
        <v>41.400000000000006</v>
      </c>
      <c r="G179" s="6">
        <f t="shared" si="10"/>
        <v>39.056603773584911</v>
      </c>
      <c r="H179" s="7">
        <v>0.06</v>
      </c>
      <c r="I179" s="8"/>
      <c r="J179" s="11">
        <f t="shared" si="12"/>
        <v>0</v>
      </c>
      <c r="K179" s="11">
        <f t="shared" si="11"/>
        <v>0</v>
      </c>
      <c r="L179" s="11" t="s">
        <v>57</v>
      </c>
      <c r="M179" s="59" t="s">
        <v>263</v>
      </c>
    </row>
    <row r="180" spans="1:13" ht="23.1" customHeight="1" x14ac:dyDescent="0.2">
      <c r="A180" s="1"/>
      <c r="B180" s="2" t="e" vm="150">
        <v>#VALUE!</v>
      </c>
      <c r="C180" s="3" t="s">
        <v>264</v>
      </c>
      <c r="D180" s="4" t="s">
        <v>265</v>
      </c>
      <c r="E180" s="5">
        <v>6</v>
      </c>
      <c r="F180" s="6">
        <f>E180*6.9</f>
        <v>41.400000000000006</v>
      </c>
      <c r="G180" s="6">
        <f t="shared" si="10"/>
        <v>39.056603773584911</v>
      </c>
      <c r="H180" s="7">
        <v>0.06</v>
      </c>
      <c r="I180" s="8"/>
      <c r="J180" s="11">
        <f t="shared" si="12"/>
        <v>0</v>
      </c>
      <c r="K180" s="11">
        <f t="shared" si="11"/>
        <v>0</v>
      </c>
      <c r="L180" s="11" t="s">
        <v>57</v>
      </c>
      <c r="M180" s="59" t="s">
        <v>266</v>
      </c>
    </row>
    <row r="181" spans="1:13" ht="23.1" customHeight="1" x14ac:dyDescent="0.2">
      <c r="A181" s="1"/>
      <c r="B181" s="2" t="e" vm="151">
        <v>#VALUE!</v>
      </c>
      <c r="C181" s="3" t="s">
        <v>267</v>
      </c>
      <c r="D181" s="4" t="s">
        <v>268</v>
      </c>
      <c r="E181" s="5">
        <v>6</v>
      </c>
      <c r="F181" s="6">
        <f>E181*6.9</f>
        <v>41.400000000000006</v>
      </c>
      <c r="G181" s="6">
        <f>(F181/(1+H181))</f>
        <v>39.056603773584911</v>
      </c>
      <c r="H181" s="7">
        <v>0.06</v>
      </c>
      <c r="I181" s="8"/>
      <c r="J181" s="11">
        <f>I181*G181</f>
        <v>0</v>
      </c>
      <c r="K181" s="11">
        <f>F181*I181</f>
        <v>0</v>
      </c>
      <c r="L181" s="11" t="s">
        <v>57</v>
      </c>
      <c r="M181" s="59" t="s">
        <v>269</v>
      </c>
    </row>
    <row r="182" spans="1:13" ht="23.1" customHeight="1" x14ac:dyDescent="0.2">
      <c r="A182" s="1"/>
      <c r="B182" s="2" t="e" vm="152">
        <v>#VALUE!</v>
      </c>
      <c r="C182" s="3" t="s">
        <v>499</v>
      </c>
      <c r="D182" s="4" t="s">
        <v>500</v>
      </c>
      <c r="E182" s="5">
        <v>6</v>
      </c>
      <c r="F182" s="6">
        <v>12</v>
      </c>
      <c r="G182" s="6">
        <v>11.32</v>
      </c>
      <c r="H182" s="7">
        <v>0.06</v>
      </c>
      <c r="I182" s="8"/>
      <c r="J182" s="11">
        <f>I182*G182</f>
        <v>0</v>
      </c>
      <c r="K182" s="11">
        <f>F182*I182</f>
        <v>0</v>
      </c>
      <c r="L182" s="11" t="s">
        <v>16</v>
      </c>
      <c r="M182" s="59" t="s">
        <v>257</v>
      </c>
    </row>
    <row r="183" spans="1:13" ht="14.45" customHeight="1" x14ac:dyDescent="0.25">
      <c r="A183" s="41"/>
      <c r="B183" s="18" t="s">
        <v>270</v>
      </c>
      <c r="C183" s="19"/>
      <c r="D183" s="19"/>
      <c r="E183" s="23"/>
      <c r="F183" s="24"/>
      <c r="G183" s="24"/>
      <c r="H183" s="23"/>
      <c r="I183" s="19"/>
      <c r="J183" s="19"/>
      <c r="K183" s="17"/>
      <c r="L183" s="17"/>
      <c r="M183" s="58"/>
    </row>
    <row r="184" spans="1:13" ht="23.1" customHeight="1" x14ac:dyDescent="0.2">
      <c r="A184" s="1"/>
      <c r="B184" s="2" t="e" vm="153">
        <v>#VALUE!</v>
      </c>
      <c r="C184" s="3">
        <v>23508</v>
      </c>
      <c r="D184" s="4" t="s">
        <v>271</v>
      </c>
      <c r="E184" s="5">
        <v>6</v>
      </c>
      <c r="F184" s="6">
        <v>62.099999999999994</v>
      </c>
      <c r="G184" s="6">
        <f t="shared" si="10"/>
        <v>58.584905660377352</v>
      </c>
      <c r="H184" s="7">
        <v>0.06</v>
      </c>
      <c r="I184" s="8"/>
      <c r="J184" s="11">
        <f t="shared" si="12"/>
        <v>0</v>
      </c>
      <c r="K184" s="11">
        <f t="shared" si="11"/>
        <v>0</v>
      </c>
      <c r="L184" s="11" t="s">
        <v>16</v>
      </c>
      <c r="M184" s="59" t="s">
        <v>272</v>
      </c>
    </row>
    <row r="185" spans="1:13" ht="23.1" customHeight="1" x14ac:dyDescent="0.2">
      <c r="A185" s="1"/>
      <c r="B185" s="2" t="e" vm="154">
        <v>#VALUE!</v>
      </c>
      <c r="C185" s="3">
        <v>23401</v>
      </c>
      <c r="D185" s="4" t="s">
        <v>273</v>
      </c>
      <c r="E185" s="5">
        <v>12</v>
      </c>
      <c r="F185" s="6">
        <v>29.400000000000002</v>
      </c>
      <c r="G185" s="6">
        <f t="shared" si="10"/>
        <v>27.735849056603776</v>
      </c>
      <c r="H185" s="7">
        <v>0.06</v>
      </c>
      <c r="I185" s="8"/>
      <c r="J185" s="11">
        <f t="shared" si="12"/>
        <v>0</v>
      </c>
      <c r="K185" s="11">
        <f t="shared" si="11"/>
        <v>0</v>
      </c>
      <c r="L185" s="11" t="s">
        <v>16</v>
      </c>
      <c r="M185" s="59" t="s">
        <v>274</v>
      </c>
    </row>
    <row r="186" spans="1:13" ht="23.1" customHeight="1" x14ac:dyDescent="0.2">
      <c r="A186" s="1"/>
      <c r="B186" s="2" t="e" vm="155">
        <v>#VALUE!</v>
      </c>
      <c r="C186" s="3">
        <v>23402</v>
      </c>
      <c r="D186" s="4" t="s">
        <v>275</v>
      </c>
      <c r="E186" s="5">
        <v>12</v>
      </c>
      <c r="F186" s="6">
        <v>26.400000000000002</v>
      </c>
      <c r="G186" s="6">
        <f t="shared" si="10"/>
        <v>24.90566037735849</v>
      </c>
      <c r="H186" s="7">
        <v>0.06</v>
      </c>
      <c r="I186" s="8"/>
      <c r="J186" s="11">
        <f t="shared" si="12"/>
        <v>0</v>
      </c>
      <c r="K186" s="11">
        <f t="shared" si="11"/>
        <v>0</v>
      </c>
      <c r="L186" s="11" t="s">
        <v>16</v>
      </c>
      <c r="M186" s="59" t="s">
        <v>272</v>
      </c>
    </row>
    <row r="187" spans="1:13" ht="23.1" customHeight="1" x14ac:dyDescent="0.2">
      <c r="A187" s="1"/>
      <c r="B187" s="2" t="e" vm="156">
        <v>#VALUE!</v>
      </c>
      <c r="C187" s="3">
        <v>23503</v>
      </c>
      <c r="D187" s="4" t="s">
        <v>276</v>
      </c>
      <c r="E187" s="5">
        <v>12</v>
      </c>
      <c r="F187" s="6">
        <v>26.400000000000002</v>
      </c>
      <c r="G187" s="6">
        <f t="shared" si="10"/>
        <v>24.90566037735849</v>
      </c>
      <c r="H187" s="7">
        <v>0.06</v>
      </c>
      <c r="I187" s="8"/>
      <c r="J187" s="11">
        <f t="shared" si="12"/>
        <v>0</v>
      </c>
      <c r="K187" s="11">
        <f t="shared" si="11"/>
        <v>0</v>
      </c>
      <c r="L187" s="11" t="s">
        <v>16</v>
      </c>
      <c r="M187" s="59" t="s">
        <v>272</v>
      </c>
    </row>
    <row r="188" spans="1:13" ht="23.1" customHeight="1" x14ac:dyDescent="0.2">
      <c r="A188" s="1"/>
      <c r="B188" s="2" t="e" vm="157">
        <v>#VALUE!</v>
      </c>
      <c r="C188" s="3">
        <v>23506</v>
      </c>
      <c r="D188" s="4" t="s">
        <v>277</v>
      </c>
      <c r="E188" s="5">
        <v>12</v>
      </c>
      <c r="F188" s="6">
        <v>26.400000000000002</v>
      </c>
      <c r="G188" s="6">
        <f t="shared" si="10"/>
        <v>24.90566037735849</v>
      </c>
      <c r="H188" s="7">
        <v>0.06</v>
      </c>
      <c r="I188" s="8"/>
      <c r="J188" s="11">
        <f t="shared" si="12"/>
        <v>0</v>
      </c>
      <c r="K188" s="11">
        <f t="shared" si="11"/>
        <v>0</v>
      </c>
      <c r="L188" s="11" t="s">
        <v>16</v>
      </c>
      <c r="M188" s="59" t="s">
        <v>272</v>
      </c>
    </row>
    <row r="189" spans="1:13" ht="23.1" customHeight="1" x14ac:dyDescent="0.2">
      <c r="A189" s="1"/>
      <c r="B189" s="2" t="e" vm="158">
        <v>#VALUE!</v>
      </c>
      <c r="C189" s="3">
        <v>23706</v>
      </c>
      <c r="D189" s="4" t="s">
        <v>278</v>
      </c>
      <c r="E189" s="5">
        <v>12</v>
      </c>
      <c r="F189" s="6">
        <v>42</v>
      </c>
      <c r="G189" s="6">
        <f t="shared" si="10"/>
        <v>39.622641509433961</v>
      </c>
      <c r="H189" s="7">
        <v>0.06</v>
      </c>
      <c r="I189" s="8"/>
      <c r="J189" s="11">
        <f t="shared" si="12"/>
        <v>0</v>
      </c>
      <c r="K189" s="11">
        <f t="shared" si="11"/>
        <v>0</v>
      </c>
      <c r="L189" s="11" t="s">
        <v>16</v>
      </c>
      <c r="M189" s="59" t="s">
        <v>279</v>
      </c>
    </row>
    <row r="190" spans="1:13" ht="23.1" customHeight="1" x14ac:dyDescent="0.2">
      <c r="A190" s="1"/>
      <c r="B190" s="2" t="e" vm="159">
        <v>#VALUE!</v>
      </c>
      <c r="C190" s="3" t="s">
        <v>513</v>
      </c>
      <c r="D190" s="4" t="s">
        <v>514</v>
      </c>
      <c r="E190" s="5">
        <v>12</v>
      </c>
      <c r="F190" s="6">
        <v>43.2</v>
      </c>
      <c r="G190" s="6">
        <f t="shared" si="10"/>
        <v>40.754716981132077</v>
      </c>
      <c r="H190" s="7">
        <v>0.06</v>
      </c>
      <c r="I190" s="8"/>
      <c r="J190" s="11">
        <f>I190*G190</f>
        <v>0</v>
      </c>
      <c r="K190" s="11">
        <f>F190*I190</f>
        <v>0</v>
      </c>
      <c r="L190" s="11" t="s">
        <v>16</v>
      </c>
      <c r="M190" s="59" t="s">
        <v>279</v>
      </c>
    </row>
    <row r="191" spans="1:13" ht="23.1" customHeight="1" x14ac:dyDescent="0.2">
      <c r="A191" s="1"/>
      <c r="B191" s="2" t="e" vm="160">
        <v>#VALUE!</v>
      </c>
      <c r="C191" s="3" t="s">
        <v>515</v>
      </c>
      <c r="D191" s="4" t="s">
        <v>516</v>
      </c>
      <c r="E191" s="5">
        <v>12</v>
      </c>
      <c r="F191" s="6">
        <v>43.2</v>
      </c>
      <c r="G191" s="6">
        <f t="shared" ref="G191" si="13">(F191/(1+H191))</f>
        <v>40.754716981132077</v>
      </c>
      <c r="H191" s="7">
        <v>0.06</v>
      </c>
      <c r="I191" s="8"/>
      <c r="J191" s="11">
        <f>I191*G191</f>
        <v>0</v>
      </c>
      <c r="K191" s="11">
        <f>F191*I191</f>
        <v>0</v>
      </c>
      <c r="L191" s="11" t="s">
        <v>16</v>
      </c>
      <c r="M191" s="59" t="s">
        <v>279</v>
      </c>
    </row>
    <row r="192" spans="1:13" ht="23.1" customHeight="1" x14ac:dyDescent="0.2">
      <c r="A192" s="1"/>
      <c r="B192" s="2" t="e" vm="161">
        <v>#VALUE!</v>
      </c>
      <c r="C192" s="3" t="s">
        <v>498</v>
      </c>
      <c r="D192" s="4" t="s">
        <v>539</v>
      </c>
      <c r="E192" s="5">
        <v>6</v>
      </c>
      <c r="F192" s="6">
        <v>11.1</v>
      </c>
      <c r="G192" s="6">
        <v>10.47</v>
      </c>
      <c r="H192" s="7">
        <v>0.06</v>
      </c>
      <c r="I192" s="8"/>
      <c r="J192" s="11">
        <f>I192*G192</f>
        <v>0</v>
      </c>
      <c r="K192" s="11">
        <f>F192*I192</f>
        <v>0</v>
      </c>
      <c r="L192" s="11" t="s">
        <v>16</v>
      </c>
      <c r="M192" s="59" t="s">
        <v>495</v>
      </c>
    </row>
    <row r="193" spans="1:13" ht="23.1" customHeight="1" x14ac:dyDescent="0.2">
      <c r="A193" s="1"/>
      <c r="B193" s="2" t="e" vm="162">
        <v>#VALUE!</v>
      </c>
      <c r="C193" s="3" t="s">
        <v>494</v>
      </c>
      <c r="D193" s="4" t="s">
        <v>540</v>
      </c>
      <c r="E193" s="5">
        <v>6</v>
      </c>
      <c r="F193" s="6">
        <v>13.2</v>
      </c>
      <c r="G193" s="6">
        <f>(F193/(1+H193))</f>
        <v>12.452830188679243</v>
      </c>
      <c r="H193" s="7">
        <v>0.06</v>
      </c>
      <c r="I193" s="8"/>
      <c r="J193" s="11">
        <f>I193*G193</f>
        <v>0</v>
      </c>
      <c r="K193" s="11">
        <f>F193*I193</f>
        <v>0</v>
      </c>
      <c r="L193" s="11" t="s">
        <v>16</v>
      </c>
      <c r="M193" s="59" t="s">
        <v>495</v>
      </c>
    </row>
    <row r="194" spans="1:13" ht="14.45" customHeight="1" x14ac:dyDescent="0.25">
      <c r="A194" s="25"/>
      <c r="B194" s="26"/>
      <c r="C194" s="27"/>
      <c r="D194" s="28" t="s">
        <v>512</v>
      </c>
      <c r="E194" s="29"/>
      <c r="F194" s="30"/>
      <c r="G194" s="30"/>
      <c r="H194" s="29"/>
      <c r="I194" s="31">
        <f>SUM(I176:I182,I184:I189)</f>
        <v>0</v>
      </c>
      <c r="J194" s="32">
        <f>SUM(J176:J182,J184:J189)</f>
        <v>0</v>
      </c>
      <c r="K194" s="32">
        <f>SUM(K176:K182,K184:K189)</f>
        <v>0</v>
      </c>
      <c r="L194" s="32"/>
      <c r="M194" s="60"/>
    </row>
    <row r="195" spans="1:13" ht="14.45" customHeight="1" x14ac:dyDescent="0.25">
      <c r="A195" s="33"/>
      <c r="B195" s="34" t="s">
        <v>280</v>
      </c>
      <c r="C195" s="35"/>
      <c r="D195" s="35"/>
      <c r="E195" s="36"/>
      <c r="F195" s="37"/>
      <c r="G195" s="37"/>
      <c r="H195" s="36"/>
      <c r="I195" s="35"/>
      <c r="J195" s="35"/>
      <c r="K195" s="39"/>
      <c r="L195" s="39"/>
      <c r="M195" s="61"/>
    </row>
    <row r="196" spans="1:13" ht="23.1" customHeight="1" x14ac:dyDescent="0.25">
      <c r="A196" s="21"/>
      <c r="B196" s="22" t="s">
        <v>503</v>
      </c>
      <c r="C196" s="19"/>
      <c r="D196" s="19"/>
      <c r="E196" s="23"/>
      <c r="F196" s="24"/>
      <c r="G196" s="24"/>
      <c r="H196" s="23"/>
      <c r="I196" s="19"/>
      <c r="J196" s="19"/>
      <c r="K196" s="17"/>
      <c r="L196" s="17"/>
      <c r="M196" s="58"/>
    </row>
    <row r="197" spans="1:13" ht="23.1" customHeight="1" x14ac:dyDescent="0.2">
      <c r="A197" s="42" t="s">
        <v>27</v>
      </c>
      <c r="B197" s="2" t="e" vm="163">
        <v>#VALUE!</v>
      </c>
      <c r="C197" s="3">
        <v>31502</v>
      </c>
      <c r="D197" s="4" t="s">
        <v>281</v>
      </c>
      <c r="E197" s="5">
        <v>12</v>
      </c>
      <c r="F197" s="6">
        <v>15</v>
      </c>
      <c r="G197" s="6">
        <f t="shared" si="10"/>
        <v>14.150943396226415</v>
      </c>
      <c r="H197" s="10">
        <v>0.06</v>
      </c>
      <c r="I197" s="8"/>
      <c r="J197" s="11">
        <f t="shared" ref="J197:J221" si="14">I197*G197</f>
        <v>0</v>
      </c>
      <c r="K197" s="11">
        <f t="shared" si="11"/>
        <v>0</v>
      </c>
      <c r="L197" s="11" t="s">
        <v>16</v>
      </c>
      <c r="M197" s="59" t="s">
        <v>155</v>
      </c>
    </row>
    <row r="198" spans="1:13" ht="23.1" customHeight="1" x14ac:dyDescent="0.2">
      <c r="A198" s="1" t="s">
        <v>27</v>
      </c>
      <c r="B198" s="2" t="e" vm="164">
        <v>#VALUE!</v>
      </c>
      <c r="C198" s="3">
        <v>31516</v>
      </c>
      <c r="D198" s="4" t="s">
        <v>282</v>
      </c>
      <c r="E198" s="5">
        <v>12</v>
      </c>
      <c r="F198" s="6">
        <v>19.799999999999997</v>
      </c>
      <c r="G198" s="6">
        <f t="shared" si="10"/>
        <v>18.679245283018865</v>
      </c>
      <c r="H198" s="7">
        <v>0.06</v>
      </c>
      <c r="I198" s="8"/>
      <c r="J198" s="11">
        <f t="shared" si="14"/>
        <v>0</v>
      </c>
      <c r="K198" s="11">
        <f t="shared" si="11"/>
        <v>0</v>
      </c>
      <c r="L198" s="11" t="s">
        <v>16</v>
      </c>
      <c r="M198" s="59" t="s">
        <v>255</v>
      </c>
    </row>
    <row r="199" spans="1:13" ht="23.1" customHeight="1" x14ac:dyDescent="0.2">
      <c r="A199" s="1"/>
      <c r="B199" s="2" t="e" vm="165">
        <v>#VALUE!</v>
      </c>
      <c r="C199" s="3">
        <v>31504</v>
      </c>
      <c r="D199" s="4" t="s">
        <v>283</v>
      </c>
      <c r="E199" s="5">
        <v>12</v>
      </c>
      <c r="F199" s="6">
        <v>15</v>
      </c>
      <c r="G199" s="6">
        <f t="shared" si="10"/>
        <v>14.150943396226415</v>
      </c>
      <c r="H199" s="7">
        <v>0.06</v>
      </c>
      <c r="I199" s="8"/>
      <c r="J199" s="11">
        <f t="shared" si="14"/>
        <v>0</v>
      </c>
      <c r="K199" s="11">
        <f t="shared" si="11"/>
        <v>0</v>
      </c>
      <c r="L199" s="11" t="s">
        <v>16</v>
      </c>
      <c r="M199" s="59" t="s">
        <v>255</v>
      </c>
    </row>
    <row r="200" spans="1:13" ht="23.1" customHeight="1" x14ac:dyDescent="0.2">
      <c r="A200" s="1"/>
      <c r="B200" s="2" t="e" vm="166">
        <v>#VALUE!</v>
      </c>
      <c r="C200" s="3">
        <v>31515</v>
      </c>
      <c r="D200" s="4" t="s">
        <v>284</v>
      </c>
      <c r="E200" s="5">
        <v>12</v>
      </c>
      <c r="F200" s="6">
        <v>15</v>
      </c>
      <c r="G200" s="6">
        <f t="shared" si="10"/>
        <v>14.150943396226415</v>
      </c>
      <c r="H200" s="7">
        <v>0.06</v>
      </c>
      <c r="I200" s="8"/>
      <c r="J200" s="11">
        <f t="shared" si="14"/>
        <v>0</v>
      </c>
      <c r="K200" s="11">
        <f t="shared" si="11"/>
        <v>0</v>
      </c>
      <c r="L200" s="11" t="s">
        <v>16</v>
      </c>
      <c r="M200" s="59" t="s">
        <v>257</v>
      </c>
    </row>
    <row r="201" spans="1:13" ht="14.45" customHeight="1" x14ac:dyDescent="0.2">
      <c r="A201" s="1"/>
      <c r="B201" s="2" t="e" vm="167">
        <v>#VALUE!</v>
      </c>
      <c r="C201" s="3">
        <v>31500</v>
      </c>
      <c r="D201" s="4" t="s">
        <v>285</v>
      </c>
      <c r="E201" s="5">
        <v>12</v>
      </c>
      <c r="F201" s="6">
        <v>16.200000000000003</v>
      </c>
      <c r="G201" s="6">
        <f t="shared" si="10"/>
        <v>15.283018867924531</v>
      </c>
      <c r="H201" s="7">
        <v>0.06</v>
      </c>
      <c r="I201" s="8"/>
      <c r="J201" s="11">
        <f t="shared" si="14"/>
        <v>0</v>
      </c>
      <c r="K201" s="11">
        <f t="shared" si="11"/>
        <v>0</v>
      </c>
      <c r="L201" s="11" t="s">
        <v>16</v>
      </c>
      <c r="M201" s="59" t="s">
        <v>286</v>
      </c>
    </row>
    <row r="202" spans="1:13" ht="23.1" customHeight="1" x14ac:dyDescent="0.25">
      <c r="A202" s="21"/>
      <c r="B202" s="22" t="s">
        <v>287</v>
      </c>
      <c r="C202" s="19"/>
      <c r="D202" s="19"/>
      <c r="E202" s="23"/>
      <c r="F202" s="24"/>
      <c r="G202" s="24"/>
      <c r="H202" s="23"/>
      <c r="I202" s="19"/>
      <c r="J202" s="19"/>
      <c r="K202" s="17"/>
      <c r="L202" s="17"/>
      <c r="M202" s="58"/>
    </row>
    <row r="203" spans="1:13" ht="23.1" customHeight="1" x14ac:dyDescent="0.2">
      <c r="A203" s="1" t="s">
        <v>288</v>
      </c>
      <c r="B203" s="2" t="e" vm="168">
        <v>#VALUE!</v>
      </c>
      <c r="C203" s="3" t="s">
        <v>289</v>
      </c>
      <c r="D203" s="4" t="s">
        <v>290</v>
      </c>
      <c r="E203" s="5">
        <v>6</v>
      </c>
      <c r="F203" s="12">
        <v>21</v>
      </c>
      <c r="G203" s="6">
        <f t="shared" si="10"/>
        <v>19.811320754716981</v>
      </c>
      <c r="H203" s="7">
        <v>0.06</v>
      </c>
      <c r="I203" s="8"/>
      <c r="J203" s="11">
        <f>I203*G203</f>
        <v>0</v>
      </c>
      <c r="K203" s="11">
        <f>F203*I203</f>
        <v>0</v>
      </c>
      <c r="L203" s="11" t="s">
        <v>57</v>
      </c>
      <c r="M203" s="59" t="s">
        <v>79</v>
      </c>
    </row>
    <row r="204" spans="1:13" ht="23.1" customHeight="1" x14ac:dyDescent="0.2">
      <c r="A204" s="1" t="s">
        <v>288</v>
      </c>
      <c r="B204" s="2" t="e" vm="169">
        <v>#VALUE!</v>
      </c>
      <c r="C204" s="3" t="s">
        <v>291</v>
      </c>
      <c r="D204" s="4" t="s">
        <v>292</v>
      </c>
      <c r="E204" s="5">
        <v>6</v>
      </c>
      <c r="F204" s="6">
        <f>4.5*6</f>
        <v>27</v>
      </c>
      <c r="G204" s="6">
        <f t="shared" si="10"/>
        <v>25.471698113207545</v>
      </c>
      <c r="H204" s="7">
        <v>0.06</v>
      </c>
      <c r="I204" s="8"/>
      <c r="J204" s="11">
        <f>I204*G204</f>
        <v>0</v>
      </c>
      <c r="K204" s="11">
        <f>F204*I204</f>
        <v>0</v>
      </c>
      <c r="L204" s="11" t="s">
        <v>57</v>
      </c>
      <c r="M204" s="59" t="s">
        <v>79</v>
      </c>
    </row>
    <row r="205" spans="1:13" ht="23.1" customHeight="1" x14ac:dyDescent="0.2">
      <c r="A205" s="1" t="s">
        <v>288</v>
      </c>
      <c r="B205" s="2" t="e" vm="170">
        <v>#VALUE!</v>
      </c>
      <c r="C205" s="3" t="s">
        <v>293</v>
      </c>
      <c r="D205" s="4" t="s">
        <v>294</v>
      </c>
      <c r="E205" s="5">
        <v>12</v>
      </c>
      <c r="F205" s="6">
        <v>46.8</v>
      </c>
      <c r="G205" s="6">
        <f t="shared" si="10"/>
        <v>44.15094339622641</v>
      </c>
      <c r="H205" s="7">
        <v>0.06</v>
      </c>
      <c r="I205" s="8"/>
      <c r="J205" s="11">
        <f>I205*G205</f>
        <v>0</v>
      </c>
      <c r="K205" s="11">
        <f>F205*I205</f>
        <v>0</v>
      </c>
      <c r="L205" s="11" t="s">
        <v>57</v>
      </c>
      <c r="M205" s="59" t="s">
        <v>79</v>
      </c>
    </row>
    <row r="206" spans="1:13" ht="23.1" customHeight="1" x14ac:dyDescent="0.2">
      <c r="A206" s="1" t="s">
        <v>288</v>
      </c>
      <c r="B206" s="2" t="e" vm="171">
        <v>#VALUE!</v>
      </c>
      <c r="C206" s="3" t="s">
        <v>295</v>
      </c>
      <c r="D206" s="4" t="s">
        <v>296</v>
      </c>
      <c r="E206" s="5">
        <v>4</v>
      </c>
      <c r="F206" s="6">
        <f>9.9*4</f>
        <v>39.6</v>
      </c>
      <c r="G206" s="6">
        <f t="shared" si="10"/>
        <v>37.358490566037737</v>
      </c>
      <c r="H206" s="7">
        <v>0.06</v>
      </c>
      <c r="I206" s="8"/>
      <c r="J206" s="11">
        <f>I206*G206</f>
        <v>0</v>
      </c>
      <c r="K206" s="11">
        <f>F206*I206</f>
        <v>0</v>
      </c>
      <c r="L206" s="11" t="s">
        <v>57</v>
      </c>
      <c r="M206" s="59" t="s">
        <v>79</v>
      </c>
    </row>
    <row r="207" spans="1:13" ht="23.1" customHeight="1" x14ac:dyDescent="0.2">
      <c r="A207" s="1"/>
      <c r="B207" s="2" t="e" vm="172">
        <v>#VALUE!</v>
      </c>
      <c r="C207" s="3">
        <v>21057</v>
      </c>
      <c r="D207" s="4" t="s">
        <v>297</v>
      </c>
      <c r="E207" s="5">
        <v>6</v>
      </c>
      <c r="F207" s="6">
        <v>23.700000000000003</v>
      </c>
      <c r="G207" s="6">
        <f t="shared" si="10"/>
        <v>22.358490566037737</v>
      </c>
      <c r="H207" s="7">
        <v>0.06</v>
      </c>
      <c r="I207" s="8"/>
      <c r="J207" s="11">
        <f>I207*G207</f>
        <v>0</v>
      </c>
      <c r="K207" s="11">
        <f>F207*I207</f>
        <v>0</v>
      </c>
      <c r="L207" s="11" t="s">
        <v>16</v>
      </c>
      <c r="M207" s="59" t="s">
        <v>79</v>
      </c>
    </row>
    <row r="208" spans="1:13" ht="23.1" customHeight="1" x14ac:dyDescent="0.2">
      <c r="A208" s="1"/>
      <c r="B208" s="2" t="e" vm="173">
        <v>#VALUE!</v>
      </c>
      <c r="C208" s="3">
        <v>21055</v>
      </c>
      <c r="D208" s="4" t="s">
        <v>298</v>
      </c>
      <c r="E208" s="5">
        <v>6</v>
      </c>
      <c r="F208" s="6">
        <v>22.5</v>
      </c>
      <c r="G208" s="6">
        <f t="shared" si="10"/>
        <v>21.226415094339622</v>
      </c>
      <c r="H208" s="7">
        <v>0.06</v>
      </c>
      <c r="I208" s="8"/>
      <c r="J208" s="11">
        <f t="shared" si="14"/>
        <v>0</v>
      </c>
      <c r="K208" s="11">
        <f t="shared" si="11"/>
        <v>0</v>
      </c>
      <c r="L208" s="11" t="s">
        <v>16</v>
      </c>
      <c r="M208" s="59" t="s">
        <v>299</v>
      </c>
    </row>
    <row r="209" spans="1:195" ht="23.1" customHeight="1" x14ac:dyDescent="0.2">
      <c r="A209" s="1"/>
      <c r="B209" s="2" t="e" vm="174">
        <v>#VALUE!</v>
      </c>
      <c r="C209" s="3">
        <v>21056</v>
      </c>
      <c r="D209" s="4" t="s">
        <v>300</v>
      </c>
      <c r="E209" s="5">
        <v>6</v>
      </c>
      <c r="F209" s="6">
        <v>20.700000000000003</v>
      </c>
      <c r="G209" s="6">
        <f t="shared" si="10"/>
        <v>19.528301886792455</v>
      </c>
      <c r="H209" s="7">
        <v>0.06</v>
      </c>
      <c r="I209" s="8"/>
      <c r="J209" s="11">
        <f t="shared" si="14"/>
        <v>0</v>
      </c>
      <c r="K209" s="11">
        <f t="shared" si="11"/>
        <v>0</v>
      </c>
      <c r="L209" s="11" t="s">
        <v>16</v>
      </c>
      <c r="M209" s="59" t="s">
        <v>301</v>
      </c>
    </row>
    <row r="210" spans="1:195" ht="23.1" customHeight="1" x14ac:dyDescent="0.2">
      <c r="A210" s="1"/>
      <c r="B210" s="2" t="e" vm="175">
        <v>#VALUE!</v>
      </c>
      <c r="C210" s="3">
        <v>21062</v>
      </c>
      <c r="D210" s="4" t="s">
        <v>302</v>
      </c>
      <c r="E210" s="5">
        <v>8</v>
      </c>
      <c r="F210" s="6">
        <v>42.8</v>
      </c>
      <c r="G210" s="6">
        <f t="shared" si="10"/>
        <v>40.377358490566031</v>
      </c>
      <c r="H210" s="7">
        <v>0.06</v>
      </c>
      <c r="I210" s="8"/>
      <c r="J210" s="11">
        <f t="shared" si="14"/>
        <v>0</v>
      </c>
      <c r="K210" s="11">
        <f t="shared" si="11"/>
        <v>0</v>
      </c>
      <c r="L210" s="11" t="s">
        <v>16</v>
      </c>
      <c r="M210" s="59" t="s">
        <v>187</v>
      </c>
    </row>
    <row r="211" spans="1:195" ht="23.1" customHeight="1" x14ac:dyDescent="0.2">
      <c r="A211" s="1" t="s">
        <v>288</v>
      </c>
      <c r="B211" s="2" t="e" vm="176">
        <v>#VALUE!</v>
      </c>
      <c r="C211" s="3">
        <v>21100</v>
      </c>
      <c r="D211" s="4" t="s">
        <v>303</v>
      </c>
      <c r="E211" s="5">
        <v>24</v>
      </c>
      <c r="F211" s="6">
        <v>22.799999999999997</v>
      </c>
      <c r="G211" s="6">
        <f t="shared" si="10"/>
        <v>21.509433962264147</v>
      </c>
      <c r="H211" s="7">
        <v>0.06</v>
      </c>
      <c r="I211" s="8"/>
      <c r="J211" s="11">
        <f t="shared" si="14"/>
        <v>0</v>
      </c>
      <c r="K211" s="11">
        <f t="shared" si="11"/>
        <v>0</v>
      </c>
      <c r="L211" s="11" t="s">
        <v>16</v>
      </c>
      <c r="M211" s="59" t="s">
        <v>299</v>
      </c>
    </row>
    <row r="212" spans="1:195" ht="23.1" customHeight="1" x14ac:dyDescent="0.2">
      <c r="A212" s="1" t="s">
        <v>288</v>
      </c>
      <c r="B212" s="2" t="e" vm="177">
        <v>#VALUE!</v>
      </c>
      <c r="C212" s="3">
        <v>21108</v>
      </c>
      <c r="D212" s="4" t="s">
        <v>304</v>
      </c>
      <c r="E212" s="5">
        <v>24</v>
      </c>
      <c r="F212" s="6">
        <v>22.799999999999997</v>
      </c>
      <c r="G212" s="6">
        <f t="shared" si="10"/>
        <v>21.509433962264147</v>
      </c>
      <c r="H212" s="7">
        <v>0.06</v>
      </c>
      <c r="I212" s="8"/>
      <c r="J212" s="11">
        <f t="shared" si="14"/>
        <v>0</v>
      </c>
      <c r="K212" s="11">
        <f t="shared" si="11"/>
        <v>0</v>
      </c>
      <c r="L212" s="11" t="s">
        <v>16</v>
      </c>
      <c r="M212" s="59" t="s">
        <v>79</v>
      </c>
    </row>
    <row r="213" spans="1:195" ht="23.1" customHeight="1" x14ac:dyDescent="0.2">
      <c r="A213" s="1" t="s">
        <v>288</v>
      </c>
      <c r="B213" s="2" t="e" vm="178">
        <v>#VALUE!</v>
      </c>
      <c r="C213" s="3">
        <v>21109</v>
      </c>
      <c r="D213" s="4" t="s">
        <v>305</v>
      </c>
      <c r="E213" s="5">
        <v>24</v>
      </c>
      <c r="F213" s="6">
        <v>34.799999999999997</v>
      </c>
      <c r="G213" s="6">
        <f t="shared" si="10"/>
        <v>32.830188679245282</v>
      </c>
      <c r="H213" s="7">
        <v>0.06</v>
      </c>
      <c r="I213" s="8"/>
      <c r="J213" s="11">
        <f t="shared" si="14"/>
        <v>0</v>
      </c>
      <c r="K213" s="11">
        <f t="shared" si="11"/>
        <v>0</v>
      </c>
      <c r="L213" s="11" t="s">
        <v>16</v>
      </c>
      <c r="M213" s="59" t="s">
        <v>306</v>
      </c>
    </row>
    <row r="214" spans="1:195" ht="23.1" customHeight="1" x14ac:dyDescent="0.2">
      <c r="A214" s="1" t="s">
        <v>288</v>
      </c>
      <c r="B214" s="2" t="e" vm="179">
        <v>#VALUE!</v>
      </c>
      <c r="C214" s="3">
        <v>21111</v>
      </c>
      <c r="D214" s="4" t="s">
        <v>307</v>
      </c>
      <c r="E214" s="5">
        <v>24</v>
      </c>
      <c r="F214" s="6">
        <v>37.200000000000003</v>
      </c>
      <c r="G214" s="6">
        <f t="shared" si="10"/>
        <v>35.094339622641513</v>
      </c>
      <c r="H214" s="10">
        <v>0.06</v>
      </c>
      <c r="I214" s="8"/>
      <c r="J214" s="11">
        <f t="shared" si="14"/>
        <v>0</v>
      </c>
      <c r="K214" s="11">
        <f t="shared" si="11"/>
        <v>0</v>
      </c>
      <c r="L214" s="11" t="s">
        <v>16</v>
      </c>
      <c r="M214" s="59" t="s">
        <v>79</v>
      </c>
    </row>
    <row r="215" spans="1:195" ht="23.1" customHeight="1" x14ac:dyDescent="0.2">
      <c r="A215" s="1" t="s">
        <v>288</v>
      </c>
      <c r="B215" s="2" t="e" vm="180">
        <v>#VALUE!</v>
      </c>
      <c r="C215" s="3">
        <v>21102</v>
      </c>
      <c r="D215" s="4" t="s">
        <v>308</v>
      </c>
      <c r="E215" s="5">
        <v>24</v>
      </c>
      <c r="F215" s="6">
        <v>21.6</v>
      </c>
      <c r="G215" s="6">
        <f t="shared" si="10"/>
        <v>20.377358490566039</v>
      </c>
      <c r="H215" s="7">
        <v>0.06</v>
      </c>
      <c r="I215" s="8"/>
      <c r="J215" s="11">
        <f t="shared" si="14"/>
        <v>0</v>
      </c>
      <c r="K215" s="11">
        <f t="shared" si="11"/>
        <v>0</v>
      </c>
      <c r="L215" s="11" t="s">
        <v>16</v>
      </c>
      <c r="M215" s="59" t="s">
        <v>301</v>
      </c>
    </row>
    <row r="216" spans="1:195" ht="15.6" customHeight="1" x14ac:dyDescent="0.2">
      <c r="A216" s="1" t="s">
        <v>288</v>
      </c>
      <c r="B216" s="2" t="e" vm="181">
        <v>#VALUE!</v>
      </c>
      <c r="C216" s="3">
        <v>21110</v>
      </c>
      <c r="D216" s="4" t="s">
        <v>309</v>
      </c>
      <c r="E216" s="5">
        <v>24</v>
      </c>
      <c r="F216" s="6">
        <v>44.400000000000006</v>
      </c>
      <c r="G216" s="6">
        <f t="shared" si="10"/>
        <v>41.886792452830193</v>
      </c>
      <c r="H216" s="7">
        <v>0.06</v>
      </c>
      <c r="I216" s="8"/>
      <c r="J216" s="11">
        <f t="shared" si="14"/>
        <v>0</v>
      </c>
      <c r="K216" s="11">
        <f t="shared" si="11"/>
        <v>0</v>
      </c>
      <c r="L216" s="11" t="s">
        <v>16</v>
      </c>
      <c r="M216" s="59" t="s">
        <v>79</v>
      </c>
    </row>
    <row r="217" spans="1:195" ht="23.1" customHeight="1" x14ac:dyDescent="0.25">
      <c r="A217" s="21"/>
      <c r="B217" s="22" t="s">
        <v>504</v>
      </c>
      <c r="C217" s="19"/>
      <c r="D217" s="19"/>
      <c r="E217" s="23"/>
      <c r="F217" s="24"/>
      <c r="G217" s="24"/>
      <c r="H217" s="23"/>
      <c r="I217" s="19"/>
      <c r="J217" s="19"/>
      <c r="K217" s="17"/>
      <c r="L217" s="17"/>
      <c r="M217" s="58"/>
    </row>
    <row r="218" spans="1:195" ht="23.1" customHeight="1" x14ac:dyDescent="0.2">
      <c r="A218" s="1"/>
      <c r="B218" s="2" t="e" vm="182">
        <v>#VALUE!</v>
      </c>
      <c r="C218" s="3">
        <v>88235</v>
      </c>
      <c r="D218" s="4" t="s">
        <v>310</v>
      </c>
      <c r="E218" s="5">
        <v>6</v>
      </c>
      <c r="F218" s="6">
        <f>5.5*6</f>
        <v>33</v>
      </c>
      <c r="G218" s="6">
        <f t="shared" si="10"/>
        <v>31.132075471698112</v>
      </c>
      <c r="H218" s="7">
        <v>0.06</v>
      </c>
      <c r="I218" s="8"/>
      <c r="J218" s="11">
        <f t="shared" si="14"/>
        <v>0</v>
      </c>
      <c r="K218" s="11">
        <f t="shared" si="11"/>
        <v>0</v>
      </c>
      <c r="L218" s="11" t="s">
        <v>57</v>
      </c>
      <c r="M218" s="59" t="s">
        <v>178</v>
      </c>
    </row>
    <row r="219" spans="1:195" ht="23.1" customHeight="1" x14ac:dyDescent="0.2">
      <c r="A219" s="1"/>
      <c r="B219" s="2" t="e" vm="183">
        <v>#VALUE!</v>
      </c>
      <c r="C219" s="3">
        <v>21401</v>
      </c>
      <c r="D219" s="4" t="s">
        <v>311</v>
      </c>
      <c r="E219" s="5">
        <v>6</v>
      </c>
      <c r="F219" s="6">
        <v>135</v>
      </c>
      <c r="G219" s="6">
        <f t="shared" si="10"/>
        <v>127.35849056603773</v>
      </c>
      <c r="H219" s="7">
        <v>0.06</v>
      </c>
      <c r="I219" s="8"/>
      <c r="J219" s="11">
        <f t="shared" si="14"/>
        <v>0</v>
      </c>
      <c r="K219" s="11">
        <f t="shared" si="11"/>
        <v>0</v>
      </c>
      <c r="L219" s="11" t="s">
        <v>16</v>
      </c>
      <c r="M219" s="59" t="s">
        <v>79</v>
      </c>
    </row>
    <row r="220" spans="1:195" ht="23.1" customHeight="1" x14ac:dyDescent="0.2">
      <c r="A220" s="1"/>
      <c r="B220" s="2" t="e" vm="184">
        <v>#VALUE!</v>
      </c>
      <c r="C220" s="3">
        <v>21403</v>
      </c>
      <c r="D220" s="4" t="s">
        <v>312</v>
      </c>
      <c r="E220" s="5">
        <v>6</v>
      </c>
      <c r="F220" s="6">
        <v>135</v>
      </c>
      <c r="G220" s="6">
        <f>(F220/(1+H220))</f>
        <v>127.35849056603773</v>
      </c>
      <c r="H220" s="7">
        <v>0.06</v>
      </c>
      <c r="I220" s="8"/>
      <c r="J220" s="11">
        <f>I220*G220</f>
        <v>0</v>
      </c>
      <c r="K220" s="11">
        <f>F220*I220</f>
        <v>0</v>
      </c>
      <c r="L220" s="11" t="s">
        <v>16</v>
      </c>
      <c r="M220" s="59" t="s">
        <v>79</v>
      </c>
    </row>
    <row r="221" spans="1:195" s="120" customFormat="1" ht="21" customHeight="1" x14ac:dyDescent="0.2">
      <c r="A221" s="1"/>
      <c r="B221" s="2" t="e" vm="185">
        <v>#VALUE!</v>
      </c>
      <c r="C221" s="3" t="s">
        <v>505</v>
      </c>
      <c r="D221" s="4" t="s">
        <v>506</v>
      </c>
      <c r="E221" s="5">
        <v>6</v>
      </c>
      <c r="F221" s="6">
        <v>141</v>
      </c>
      <c r="G221" s="6">
        <f t="shared" si="10"/>
        <v>133.01886792452831</v>
      </c>
      <c r="H221" s="7">
        <v>0.06</v>
      </c>
      <c r="I221" s="8"/>
      <c r="J221" s="11">
        <f t="shared" si="14"/>
        <v>0</v>
      </c>
      <c r="K221" s="11">
        <f t="shared" si="11"/>
        <v>0</v>
      </c>
      <c r="L221" s="11" t="s">
        <v>16</v>
      </c>
      <c r="M221" s="59" t="s">
        <v>79</v>
      </c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19"/>
      <c r="Y221" s="119"/>
      <c r="Z221" s="119"/>
      <c r="AA221" s="119"/>
      <c r="AB221" s="119"/>
      <c r="AC221" s="119"/>
      <c r="AD221" s="119"/>
      <c r="AE221" s="119"/>
      <c r="AF221" s="119"/>
      <c r="AG221" s="119"/>
      <c r="AH221" s="119"/>
      <c r="AI221" s="119"/>
      <c r="AJ221" s="119"/>
      <c r="AK221" s="119"/>
      <c r="AL221" s="119"/>
      <c r="AM221" s="119"/>
      <c r="AN221" s="119"/>
      <c r="AO221" s="119"/>
      <c r="AP221" s="119"/>
      <c r="AQ221" s="119"/>
      <c r="AR221" s="119"/>
      <c r="AS221" s="119"/>
      <c r="AT221" s="119"/>
      <c r="AU221" s="119"/>
      <c r="AV221" s="119"/>
      <c r="AW221" s="119"/>
      <c r="AX221" s="119"/>
      <c r="AY221" s="119"/>
      <c r="AZ221" s="119"/>
      <c r="BA221" s="119"/>
      <c r="BB221" s="119"/>
      <c r="BC221" s="119"/>
      <c r="BD221" s="119"/>
      <c r="BE221" s="119"/>
      <c r="BF221" s="119"/>
      <c r="BG221" s="119"/>
      <c r="BH221" s="119"/>
      <c r="BI221" s="119"/>
      <c r="BJ221" s="119"/>
      <c r="BK221" s="119"/>
      <c r="BL221" s="119"/>
      <c r="BM221" s="119"/>
      <c r="BN221" s="119"/>
      <c r="BO221" s="119"/>
      <c r="BP221" s="119"/>
      <c r="BQ221" s="119"/>
      <c r="BR221" s="119"/>
      <c r="BS221" s="119"/>
      <c r="BT221" s="119"/>
      <c r="BU221" s="119"/>
      <c r="BV221" s="119"/>
      <c r="BW221" s="119"/>
      <c r="BX221" s="119"/>
      <c r="BY221" s="119"/>
      <c r="BZ221" s="119"/>
      <c r="CA221" s="119"/>
      <c r="CB221" s="119"/>
      <c r="CC221" s="119"/>
      <c r="CD221" s="119"/>
      <c r="CE221" s="119"/>
      <c r="CF221" s="119"/>
      <c r="CG221" s="119"/>
      <c r="CH221" s="119"/>
      <c r="CI221" s="119"/>
      <c r="CJ221" s="119"/>
      <c r="CK221" s="119"/>
      <c r="CL221" s="119"/>
      <c r="CM221" s="119"/>
      <c r="CN221" s="119"/>
      <c r="CO221" s="119"/>
      <c r="CP221" s="119"/>
      <c r="CQ221" s="119"/>
      <c r="CR221" s="119"/>
      <c r="CS221" s="119"/>
      <c r="CT221" s="119"/>
      <c r="CU221" s="119"/>
      <c r="CV221" s="119"/>
      <c r="CW221" s="119"/>
      <c r="CX221" s="119"/>
      <c r="CY221" s="119"/>
      <c r="CZ221" s="119"/>
      <c r="DA221" s="119"/>
      <c r="DB221" s="119"/>
      <c r="DC221" s="119"/>
      <c r="DD221" s="119"/>
      <c r="DE221" s="119"/>
      <c r="DF221" s="119"/>
      <c r="DG221" s="119"/>
      <c r="DH221" s="119"/>
      <c r="DI221" s="119"/>
      <c r="DJ221" s="119"/>
      <c r="DK221" s="119"/>
      <c r="DL221" s="119"/>
      <c r="DM221" s="119"/>
      <c r="DN221" s="119"/>
      <c r="DO221" s="119"/>
      <c r="DP221" s="119"/>
      <c r="DQ221" s="119"/>
      <c r="DR221" s="119"/>
      <c r="DS221" s="119"/>
      <c r="DT221" s="119"/>
      <c r="DU221" s="119"/>
      <c r="DV221" s="119"/>
      <c r="DW221" s="119"/>
      <c r="DX221" s="119"/>
      <c r="DY221" s="119"/>
      <c r="DZ221" s="119"/>
      <c r="EA221" s="119"/>
      <c r="EB221" s="119"/>
      <c r="EC221" s="119"/>
      <c r="ED221" s="119"/>
      <c r="EE221" s="119"/>
      <c r="EF221" s="119"/>
      <c r="EG221" s="119"/>
      <c r="EH221" s="119"/>
      <c r="EI221" s="119"/>
      <c r="EJ221" s="119"/>
      <c r="EK221" s="119"/>
      <c r="EL221" s="119"/>
      <c r="EM221" s="119"/>
      <c r="EN221" s="119"/>
      <c r="EO221" s="119"/>
      <c r="EP221" s="119"/>
      <c r="EQ221" s="119"/>
      <c r="ER221" s="119"/>
      <c r="ES221" s="119"/>
      <c r="ET221" s="119"/>
      <c r="EU221" s="119"/>
      <c r="EV221" s="119"/>
      <c r="EW221" s="119"/>
      <c r="EX221" s="119"/>
      <c r="EY221" s="119"/>
      <c r="EZ221" s="119"/>
      <c r="FA221" s="119"/>
      <c r="FB221" s="119"/>
      <c r="FC221" s="119"/>
      <c r="FD221" s="119"/>
      <c r="FE221" s="119"/>
      <c r="FF221" s="119"/>
      <c r="FG221" s="119"/>
      <c r="FH221" s="119"/>
      <c r="FI221" s="119"/>
      <c r="FJ221" s="119"/>
      <c r="FK221" s="119"/>
      <c r="FL221" s="119"/>
      <c r="FM221" s="119"/>
      <c r="FN221" s="119"/>
      <c r="FO221" s="119"/>
      <c r="FP221" s="119"/>
      <c r="FQ221" s="119"/>
      <c r="FR221" s="119"/>
      <c r="FS221" s="119"/>
      <c r="FT221" s="119"/>
      <c r="FU221" s="119"/>
      <c r="FV221" s="119"/>
      <c r="FW221" s="119"/>
      <c r="FX221" s="119"/>
      <c r="FY221" s="119"/>
      <c r="FZ221" s="119"/>
      <c r="GA221" s="119"/>
      <c r="GB221" s="119"/>
      <c r="GC221" s="119"/>
      <c r="GD221" s="119"/>
      <c r="GE221" s="119"/>
      <c r="GF221" s="119"/>
      <c r="GG221" s="119"/>
      <c r="GH221" s="119"/>
      <c r="GI221" s="119"/>
      <c r="GJ221" s="119"/>
      <c r="GK221" s="119"/>
      <c r="GL221" s="119"/>
      <c r="GM221" s="119"/>
    </row>
    <row r="222" spans="1:195" ht="14.45" customHeight="1" x14ac:dyDescent="0.25">
      <c r="A222" s="25"/>
      <c r="B222" s="26"/>
      <c r="C222" s="27"/>
      <c r="D222" s="28" t="s">
        <v>313</v>
      </c>
      <c r="E222" s="29"/>
      <c r="F222" s="30"/>
      <c r="G222" s="30"/>
      <c r="H222" s="29"/>
      <c r="I222" s="31">
        <f>SUM(I197:I201,I203:I216,I218:I221)</f>
        <v>0</v>
      </c>
      <c r="J222" s="32">
        <f>SUM(J197:J201,J203:J216,J218:J221)</f>
        <v>0</v>
      </c>
      <c r="K222" s="32">
        <f>SUM(K197:K201,K203:K216,K218:K221)</f>
        <v>0</v>
      </c>
      <c r="L222" s="32"/>
      <c r="M222" s="60"/>
    </row>
    <row r="223" spans="1:195" ht="23.1" customHeight="1" x14ac:dyDescent="0.25">
      <c r="A223" s="33"/>
      <c r="B223" s="121" t="s">
        <v>314</v>
      </c>
      <c r="C223" s="122"/>
      <c r="D223" s="123"/>
      <c r="E223" s="36"/>
      <c r="F223" s="37"/>
      <c r="G223" s="37"/>
      <c r="H223" s="36"/>
      <c r="I223" s="35"/>
      <c r="J223" s="35"/>
      <c r="K223" s="39"/>
      <c r="L223" s="39"/>
      <c r="M223" s="61"/>
    </row>
    <row r="224" spans="1:195" ht="23.1" customHeight="1" x14ac:dyDescent="0.2">
      <c r="A224" s="1"/>
      <c r="B224" s="2" t="e" vm="186">
        <v>#VALUE!</v>
      </c>
      <c r="C224" s="3">
        <v>26701</v>
      </c>
      <c r="D224" s="4" t="s">
        <v>315</v>
      </c>
      <c r="E224" s="5">
        <v>10</v>
      </c>
      <c r="F224" s="6">
        <v>32.5</v>
      </c>
      <c r="G224" s="6">
        <f t="shared" ref="G224:G286" si="15">(F224/(1+H224))</f>
        <v>30.660377358490564</v>
      </c>
      <c r="H224" s="7">
        <v>0.06</v>
      </c>
      <c r="I224" s="8"/>
      <c r="J224" s="11">
        <f t="shared" ref="J224:J229" si="16">I224*G224</f>
        <v>0</v>
      </c>
      <c r="K224" s="11">
        <f t="shared" si="11"/>
        <v>0</v>
      </c>
      <c r="L224" s="11" t="s">
        <v>16</v>
      </c>
      <c r="M224" s="59" t="s">
        <v>155</v>
      </c>
    </row>
    <row r="225" spans="1:195" ht="23.1" customHeight="1" x14ac:dyDescent="0.2">
      <c r="A225" s="1"/>
      <c r="B225" s="2" t="e" vm="187">
        <v>#VALUE!</v>
      </c>
      <c r="C225" s="3">
        <v>26715</v>
      </c>
      <c r="D225" s="4" t="s">
        <v>316</v>
      </c>
      <c r="E225" s="5">
        <v>10</v>
      </c>
      <c r="F225" s="6">
        <v>31.5</v>
      </c>
      <c r="G225" s="6">
        <f t="shared" si="15"/>
        <v>29.716981132075471</v>
      </c>
      <c r="H225" s="10">
        <v>0.06</v>
      </c>
      <c r="I225" s="8"/>
      <c r="J225" s="11">
        <f t="shared" si="16"/>
        <v>0</v>
      </c>
      <c r="K225" s="11">
        <f t="shared" ref="K225:K288" si="17">F225*I225</f>
        <v>0</v>
      </c>
      <c r="L225" s="11" t="s">
        <v>16</v>
      </c>
      <c r="M225" s="59" t="s">
        <v>155</v>
      </c>
    </row>
    <row r="226" spans="1:195" ht="23.1" customHeight="1" x14ac:dyDescent="0.2">
      <c r="A226" s="1"/>
      <c r="B226" s="2" t="e" vm="188">
        <v>#VALUE!</v>
      </c>
      <c r="C226" s="3">
        <v>26703</v>
      </c>
      <c r="D226" s="4" t="s">
        <v>317</v>
      </c>
      <c r="E226" s="5">
        <v>10</v>
      </c>
      <c r="F226" s="6">
        <v>89.5</v>
      </c>
      <c r="G226" s="6">
        <f t="shared" si="15"/>
        <v>84.433962264150935</v>
      </c>
      <c r="H226" s="10">
        <v>0.06</v>
      </c>
      <c r="I226" s="8"/>
      <c r="J226" s="11">
        <f t="shared" si="16"/>
        <v>0</v>
      </c>
      <c r="K226" s="11">
        <f t="shared" si="17"/>
        <v>0</v>
      </c>
      <c r="L226" s="11" t="s">
        <v>16</v>
      </c>
      <c r="M226" s="59" t="s">
        <v>318</v>
      </c>
    </row>
    <row r="227" spans="1:195" ht="23.1" customHeight="1" x14ac:dyDescent="0.2">
      <c r="A227" s="1"/>
      <c r="B227" s="2" t="e" vm="189">
        <v>#VALUE!</v>
      </c>
      <c r="C227" s="3">
        <v>26712</v>
      </c>
      <c r="D227" s="4" t="s">
        <v>319</v>
      </c>
      <c r="E227" s="5">
        <v>1</v>
      </c>
      <c r="F227" s="6">
        <v>29.5</v>
      </c>
      <c r="G227" s="6">
        <f t="shared" si="15"/>
        <v>27.830188679245282</v>
      </c>
      <c r="H227" s="7">
        <v>0.06</v>
      </c>
      <c r="I227" s="8"/>
      <c r="J227" s="11">
        <f t="shared" si="16"/>
        <v>0</v>
      </c>
      <c r="K227" s="11">
        <f t="shared" si="17"/>
        <v>0</v>
      </c>
      <c r="L227" s="11" t="s">
        <v>16</v>
      </c>
      <c r="M227" s="59" t="s">
        <v>155</v>
      </c>
    </row>
    <row r="228" spans="1:195" ht="23.1" customHeight="1" x14ac:dyDescent="0.2">
      <c r="A228" s="1"/>
      <c r="B228" s="2" t="e" vm="190">
        <v>#VALUE!</v>
      </c>
      <c r="C228" s="3" t="s">
        <v>542</v>
      </c>
      <c r="D228" s="4" t="s">
        <v>541</v>
      </c>
      <c r="E228" s="5">
        <v>1</v>
      </c>
      <c r="F228" s="6">
        <v>72</v>
      </c>
      <c r="G228" s="6">
        <f t="shared" si="15"/>
        <v>67.924528301886795</v>
      </c>
      <c r="H228" s="7">
        <v>0.06</v>
      </c>
      <c r="I228" s="8"/>
      <c r="J228" s="11">
        <f t="shared" si="16"/>
        <v>0</v>
      </c>
      <c r="K228" s="11">
        <f t="shared" si="17"/>
        <v>0</v>
      </c>
      <c r="L228" s="11" t="s">
        <v>16</v>
      </c>
      <c r="M228" s="59" t="s">
        <v>155</v>
      </c>
    </row>
    <row r="229" spans="1:195" s="120" customFormat="1" ht="23.45" customHeight="1" x14ac:dyDescent="0.2">
      <c r="A229" s="1"/>
      <c r="B229" s="2" t="e" vm="191">
        <v>#VALUE!</v>
      </c>
      <c r="C229" s="3">
        <v>26708</v>
      </c>
      <c r="D229" s="4" t="s">
        <v>320</v>
      </c>
      <c r="E229" s="5">
        <v>1</v>
      </c>
      <c r="F229" s="6">
        <v>37</v>
      </c>
      <c r="G229" s="6">
        <f t="shared" si="15"/>
        <v>34.905660377358487</v>
      </c>
      <c r="H229" s="7">
        <v>0.06</v>
      </c>
      <c r="I229" s="8"/>
      <c r="J229" s="11">
        <f t="shared" si="16"/>
        <v>0</v>
      </c>
      <c r="K229" s="11">
        <f t="shared" si="17"/>
        <v>0</v>
      </c>
      <c r="L229" s="11" t="s">
        <v>16</v>
      </c>
      <c r="M229" s="59" t="s">
        <v>321</v>
      </c>
      <c r="N229" s="119"/>
      <c r="O229" s="119"/>
      <c r="P229" s="119"/>
      <c r="Q229" s="119"/>
      <c r="R229" s="119"/>
      <c r="S229" s="119"/>
      <c r="T229" s="119"/>
      <c r="U229" s="119"/>
      <c r="V229" s="119"/>
      <c r="W229" s="119"/>
      <c r="X229" s="119"/>
      <c r="Y229" s="119"/>
      <c r="Z229" s="119"/>
      <c r="AA229" s="119"/>
      <c r="AB229" s="119"/>
      <c r="AC229" s="119"/>
      <c r="AD229" s="119"/>
      <c r="AE229" s="119"/>
      <c r="AF229" s="119"/>
      <c r="AG229" s="119"/>
      <c r="AH229" s="119"/>
      <c r="AI229" s="119"/>
      <c r="AJ229" s="119"/>
      <c r="AK229" s="119"/>
      <c r="AL229" s="119"/>
      <c r="AM229" s="119"/>
      <c r="AN229" s="119"/>
      <c r="AO229" s="119"/>
      <c r="AP229" s="119"/>
      <c r="AQ229" s="119"/>
      <c r="AR229" s="119"/>
      <c r="AS229" s="119"/>
      <c r="AT229" s="119"/>
      <c r="AU229" s="119"/>
      <c r="AV229" s="119"/>
      <c r="AW229" s="119"/>
      <c r="AX229" s="119"/>
      <c r="AY229" s="119"/>
      <c r="AZ229" s="119"/>
      <c r="BA229" s="119"/>
      <c r="BB229" s="119"/>
      <c r="BC229" s="119"/>
      <c r="BD229" s="119"/>
      <c r="BE229" s="119"/>
      <c r="BF229" s="119"/>
      <c r="BG229" s="119"/>
      <c r="BH229" s="119"/>
      <c r="BI229" s="119"/>
      <c r="BJ229" s="119"/>
      <c r="BK229" s="119"/>
      <c r="BL229" s="119"/>
      <c r="BM229" s="119"/>
      <c r="BN229" s="119"/>
      <c r="BO229" s="119"/>
      <c r="BP229" s="119"/>
      <c r="BQ229" s="119"/>
      <c r="BR229" s="119"/>
      <c r="BS229" s="119"/>
      <c r="BT229" s="119"/>
      <c r="BU229" s="119"/>
      <c r="BV229" s="119"/>
      <c r="BW229" s="119"/>
      <c r="BX229" s="119"/>
      <c r="BY229" s="119"/>
      <c r="BZ229" s="119"/>
      <c r="CA229" s="119"/>
      <c r="CB229" s="119"/>
      <c r="CC229" s="119"/>
      <c r="CD229" s="119"/>
      <c r="CE229" s="119"/>
      <c r="CF229" s="119"/>
      <c r="CG229" s="119"/>
      <c r="CH229" s="119"/>
      <c r="CI229" s="119"/>
      <c r="CJ229" s="119"/>
      <c r="CK229" s="119"/>
      <c r="CL229" s="119"/>
      <c r="CM229" s="119"/>
      <c r="CN229" s="119"/>
      <c r="CO229" s="119"/>
      <c r="CP229" s="119"/>
      <c r="CQ229" s="119"/>
      <c r="CR229" s="119"/>
      <c r="CS229" s="119"/>
      <c r="CT229" s="119"/>
      <c r="CU229" s="119"/>
      <c r="CV229" s="119"/>
      <c r="CW229" s="119"/>
      <c r="CX229" s="119"/>
      <c r="CY229" s="119"/>
      <c r="CZ229" s="119"/>
      <c r="DA229" s="119"/>
      <c r="DB229" s="119"/>
      <c r="DC229" s="119"/>
      <c r="DD229" s="119"/>
      <c r="DE229" s="119"/>
      <c r="DF229" s="119"/>
      <c r="DG229" s="119"/>
      <c r="DH229" s="119"/>
      <c r="DI229" s="119"/>
      <c r="DJ229" s="119"/>
      <c r="DK229" s="119"/>
      <c r="DL229" s="119"/>
      <c r="DM229" s="119"/>
      <c r="DN229" s="119"/>
      <c r="DO229" s="119"/>
      <c r="DP229" s="119"/>
      <c r="DQ229" s="119"/>
      <c r="DR229" s="119"/>
      <c r="DS229" s="119"/>
      <c r="DT229" s="119"/>
      <c r="DU229" s="119"/>
      <c r="DV229" s="119"/>
      <c r="DW229" s="119"/>
      <c r="DX229" s="119"/>
      <c r="DY229" s="119"/>
      <c r="DZ229" s="119"/>
      <c r="EA229" s="119"/>
      <c r="EB229" s="119"/>
      <c r="EC229" s="119"/>
      <c r="ED229" s="119"/>
      <c r="EE229" s="119"/>
      <c r="EF229" s="119"/>
      <c r="EG229" s="119"/>
      <c r="EH229" s="119"/>
      <c r="EI229" s="119"/>
      <c r="EJ229" s="119"/>
      <c r="EK229" s="119"/>
      <c r="EL229" s="119"/>
      <c r="EM229" s="119"/>
      <c r="EN229" s="119"/>
      <c r="EO229" s="119"/>
      <c r="EP229" s="119"/>
      <c r="EQ229" s="119"/>
      <c r="ER229" s="119"/>
      <c r="ES229" s="119"/>
      <c r="ET229" s="119"/>
      <c r="EU229" s="119"/>
      <c r="EV229" s="119"/>
      <c r="EW229" s="119"/>
      <c r="EX229" s="119"/>
      <c r="EY229" s="119"/>
      <c r="EZ229" s="119"/>
      <c r="FA229" s="119"/>
      <c r="FB229" s="119"/>
      <c r="FC229" s="119"/>
      <c r="FD229" s="119"/>
      <c r="FE229" s="119"/>
      <c r="FF229" s="119"/>
      <c r="FG229" s="119"/>
      <c r="FH229" s="119"/>
      <c r="FI229" s="119"/>
      <c r="FJ229" s="119"/>
      <c r="FK229" s="119"/>
      <c r="FL229" s="119"/>
      <c r="FM229" s="119"/>
      <c r="FN229" s="119"/>
      <c r="FO229" s="119"/>
      <c r="FP229" s="119"/>
      <c r="FQ229" s="119"/>
      <c r="FR229" s="119"/>
      <c r="FS229" s="119"/>
      <c r="FT229" s="119"/>
      <c r="FU229" s="119"/>
      <c r="FV229" s="119"/>
      <c r="FW229" s="119"/>
      <c r="FX229" s="119"/>
      <c r="FY229" s="119"/>
      <c r="FZ229" s="119"/>
      <c r="GA229" s="119"/>
      <c r="GB229" s="119"/>
      <c r="GC229" s="119"/>
      <c r="GD229" s="119"/>
      <c r="GE229" s="119"/>
      <c r="GF229" s="119"/>
      <c r="GG229" s="119"/>
      <c r="GH229" s="119"/>
      <c r="GI229" s="119"/>
      <c r="GJ229" s="119"/>
      <c r="GK229" s="119"/>
      <c r="GL229" s="119"/>
      <c r="GM229" s="119"/>
    </row>
    <row r="230" spans="1:195" ht="14.45" customHeight="1" x14ac:dyDescent="0.25">
      <c r="A230" s="25"/>
      <c r="B230" s="26"/>
      <c r="C230" s="27"/>
      <c r="D230" s="28" t="s">
        <v>322</v>
      </c>
      <c r="E230" s="29"/>
      <c r="F230" s="30"/>
      <c r="G230" s="30"/>
      <c r="H230" s="29"/>
      <c r="I230" s="31">
        <f>SUM(I224:I229)</f>
        <v>0</v>
      </c>
      <c r="J230" s="32">
        <f>SUM(J224:J229)</f>
        <v>0</v>
      </c>
      <c r="K230" s="32">
        <f>SUM(K224:K229)</f>
        <v>0</v>
      </c>
      <c r="L230" s="32"/>
      <c r="M230" s="60"/>
    </row>
    <row r="231" spans="1:195" ht="23.1" customHeight="1" x14ac:dyDescent="0.25">
      <c r="A231" s="33"/>
      <c r="B231" s="121" t="s">
        <v>508</v>
      </c>
      <c r="C231" s="122"/>
      <c r="D231" s="123"/>
      <c r="E231" s="36"/>
      <c r="F231" s="37"/>
      <c r="G231" s="37"/>
      <c r="H231" s="36"/>
      <c r="I231" s="35"/>
      <c r="J231" s="35"/>
      <c r="K231" s="39"/>
      <c r="L231" s="39"/>
      <c r="M231" s="61"/>
    </row>
    <row r="232" spans="1:195" ht="23.1" customHeight="1" x14ac:dyDescent="0.2">
      <c r="A232" s="1"/>
      <c r="B232" s="2" t="e" vm="192">
        <v>#VALUE!</v>
      </c>
      <c r="C232" s="3">
        <v>26002</v>
      </c>
      <c r="D232" s="4" t="s">
        <v>323</v>
      </c>
      <c r="E232" s="5">
        <v>12</v>
      </c>
      <c r="F232" s="6">
        <v>48.9</v>
      </c>
      <c r="G232" s="6">
        <f t="shared" si="15"/>
        <v>46.132075471698109</v>
      </c>
      <c r="H232" s="7">
        <v>0.06</v>
      </c>
      <c r="I232" s="8"/>
      <c r="J232" s="11">
        <f>I232*G232</f>
        <v>0</v>
      </c>
      <c r="K232" s="11">
        <f t="shared" si="17"/>
        <v>0</v>
      </c>
      <c r="L232" s="11" t="s">
        <v>16</v>
      </c>
      <c r="M232" s="59" t="s">
        <v>324</v>
      </c>
    </row>
    <row r="233" spans="1:195" ht="23.1" customHeight="1" x14ac:dyDescent="0.2">
      <c r="A233" s="1"/>
      <c r="B233" s="2" t="e" vm="193">
        <v>#VALUE!</v>
      </c>
      <c r="C233" s="13">
        <v>26019</v>
      </c>
      <c r="D233" s="4" t="s">
        <v>325</v>
      </c>
      <c r="E233" s="5">
        <v>10</v>
      </c>
      <c r="F233" s="6">
        <v>65</v>
      </c>
      <c r="G233" s="6">
        <f t="shared" si="15"/>
        <v>61.320754716981128</v>
      </c>
      <c r="H233" s="7">
        <v>0.06</v>
      </c>
      <c r="I233" s="8"/>
      <c r="J233" s="11">
        <f>I233*G233</f>
        <v>0</v>
      </c>
      <c r="K233" s="11">
        <f t="shared" si="17"/>
        <v>0</v>
      </c>
      <c r="L233" s="11" t="s">
        <v>16</v>
      </c>
      <c r="M233" s="59" t="s">
        <v>99</v>
      </c>
    </row>
    <row r="234" spans="1:195" ht="23.1" customHeight="1" x14ac:dyDescent="0.2">
      <c r="A234" s="1"/>
      <c r="B234" s="2" t="e" vm="194">
        <v>#VALUE!</v>
      </c>
      <c r="C234" s="3">
        <v>26016</v>
      </c>
      <c r="D234" s="4" t="s">
        <v>326</v>
      </c>
      <c r="E234" s="5">
        <v>6</v>
      </c>
      <c r="F234" s="6">
        <v>59.7</v>
      </c>
      <c r="G234" s="6">
        <f t="shared" si="15"/>
        <v>56.320754716981135</v>
      </c>
      <c r="H234" s="7">
        <v>0.06</v>
      </c>
      <c r="I234" s="8"/>
      <c r="J234" s="11">
        <f>I234*G234</f>
        <v>0</v>
      </c>
      <c r="K234" s="11">
        <f t="shared" si="17"/>
        <v>0</v>
      </c>
      <c r="L234" s="11" t="s">
        <v>16</v>
      </c>
      <c r="M234" s="59" t="s">
        <v>327</v>
      </c>
    </row>
    <row r="235" spans="1:195" ht="23.1" customHeight="1" x14ac:dyDescent="0.2">
      <c r="A235" s="1"/>
      <c r="B235" s="2" t="e" vm="195">
        <v>#VALUE!</v>
      </c>
      <c r="C235" s="3">
        <v>26017</v>
      </c>
      <c r="D235" s="4" t="s">
        <v>328</v>
      </c>
      <c r="E235" s="5">
        <v>6</v>
      </c>
      <c r="F235" s="6">
        <v>23.7</v>
      </c>
      <c r="G235" s="6">
        <f t="shared" si="15"/>
        <v>22.358490566037734</v>
      </c>
      <c r="H235" s="7">
        <v>0.06</v>
      </c>
      <c r="I235" s="8"/>
      <c r="J235" s="11">
        <f>I235*G235</f>
        <v>0</v>
      </c>
      <c r="K235" s="11">
        <f t="shared" si="17"/>
        <v>0</v>
      </c>
      <c r="L235" s="11" t="s">
        <v>16</v>
      </c>
      <c r="M235" s="59" t="s">
        <v>255</v>
      </c>
    </row>
    <row r="236" spans="1:195" s="120" customFormat="1" ht="14.45" customHeight="1" x14ac:dyDescent="0.2">
      <c r="A236" s="1"/>
      <c r="B236" s="2" t="e" vm="196">
        <v>#VALUE!</v>
      </c>
      <c r="C236" s="3">
        <v>26018</v>
      </c>
      <c r="D236" s="4" t="s">
        <v>329</v>
      </c>
      <c r="E236" s="5">
        <v>8</v>
      </c>
      <c r="F236" s="6">
        <v>34</v>
      </c>
      <c r="G236" s="6">
        <f t="shared" si="15"/>
        <v>32.075471698113205</v>
      </c>
      <c r="H236" s="7">
        <v>0.06</v>
      </c>
      <c r="I236" s="8"/>
      <c r="J236" s="11">
        <f>I236*G236</f>
        <v>0</v>
      </c>
      <c r="K236" s="11">
        <f t="shared" si="17"/>
        <v>0</v>
      </c>
      <c r="L236" s="11" t="s">
        <v>16</v>
      </c>
      <c r="M236" s="59" t="s">
        <v>99</v>
      </c>
      <c r="N236" s="119"/>
      <c r="O236" s="119"/>
      <c r="P236" s="119"/>
      <c r="Q236" s="119"/>
      <c r="R236" s="119"/>
      <c r="S236" s="119"/>
      <c r="T236" s="119"/>
      <c r="U236" s="119"/>
      <c r="V236" s="119"/>
      <c r="W236" s="119"/>
      <c r="X236" s="119"/>
      <c r="Y236" s="119"/>
      <c r="Z236" s="119"/>
      <c r="AA236" s="119"/>
      <c r="AB236" s="119"/>
      <c r="AC236" s="119"/>
      <c r="AD236" s="119"/>
      <c r="AE236" s="119"/>
      <c r="AF236" s="119"/>
      <c r="AG236" s="119"/>
      <c r="AH236" s="119"/>
      <c r="AI236" s="119"/>
      <c r="AJ236" s="119"/>
      <c r="AK236" s="119"/>
      <c r="AL236" s="119"/>
      <c r="AM236" s="119"/>
      <c r="AN236" s="119"/>
      <c r="AO236" s="119"/>
      <c r="AP236" s="119"/>
      <c r="AQ236" s="119"/>
      <c r="AR236" s="119"/>
      <c r="AS236" s="119"/>
      <c r="AT236" s="119"/>
      <c r="AU236" s="119"/>
      <c r="AV236" s="119"/>
      <c r="AW236" s="119"/>
      <c r="AX236" s="119"/>
      <c r="AY236" s="119"/>
      <c r="AZ236" s="119"/>
      <c r="BA236" s="119"/>
      <c r="BB236" s="119"/>
      <c r="BC236" s="119"/>
      <c r="BD236" s="119"/>
      <c r="BE236" s="119"/>
      <c r="BF236" s="119"/>
      <c r="BG236" s="119"/>
      <c r="BH236" s="119"/>
      <c r="BI236" s="119"/>
      <c r="BJ236" s="119"/>
      <c r="BK236" s="119"/>
      <c r="BL236" s="119"/>
      <c r="BM236" s="119"/>
      <c r="BN236" s="119"/>
      <c r="BO236" s="119"/>
      <c r="BP236" s="119"/>
      <c r="BQ236" s="119"/>
      <c r="BR236" s="119"/>
      <c r="BS236" s="119"/>
      <c r="BT236" s="119"/>
      <c r="BU236" s="119"/>
      <c r="BV236" s="119"/>
      <c r="BW236" s="119"/>
      <c r="BX236" s="119"/>
      <c r="BY236" s="119"/>
      <c r="BZ236" s="119"/>
      <c r="CA236" s="119"/>
      <c r="CB236" s="119"/>
      <c r="CC236" s="119"/>
      <c r="CD236" s="119"/>
      <c r="CE236" s="119"/>
      <c r="CF236" s="119"/>
      <c r="CG236" s="119"/>
      <c r="CH236" s="119"/>
      <c r="CI236" s="119"/>
      <c r="CJ236" s="119"/>
      <c r="CK236" s="119"/>
      <c r="CL236" s="119"/>
      <c r="CM236" s="119"/>
      <c r="CN236" s="119"/>
      <c r="CO236" s="119"/>
      <c r="CP236" s="119"/>
      <c r="CQ236" s="119"/>
      <c r="CR236" s="119"/>
      <c r="CS236" s="119"/>
      <c r="CT236" s="119"/>
      <c r="CU236" s="119"/>
      <c r="CV236" s="119"/>
      <c r="CW236" s="119"/>
      <c r="CX236" s="119"/>
      <c r="CY236" s="119"/>
      <c r="CZ236" s="119"/>
      <c r="DA236" s="119"/>
      <c r="DB236" s="119"/>
      <c r="DC236" s="119"/>
      <c r="DD236" s="119"/>
      <c r="DE236" s="119"/>
      <c r="DF236" s="119"/>
      <c r="DG236" s="119"/>
      <c r="DH236" s="119"/>
      <c r="DI236" s="119"/>
      <c r="DJ236" s="119"/>
      <c r="DK236" s="119"/>
      <c r="DL236" s="119"/>
      <c r="DM236" s="119"/>
      <c r="DN236" s="119"/>
      <c r="DO236" s="119"/>
      <c r="DP236" s="119"/>
      <c r="DQ236" s="119"/>
      <c r="DR236" s="119"/>
      <c r="DS236" s="119"/>
      <c r="DT236" s="119"/>
      <c r="DU236" s="119"/>
      <c r="DV236" s="119"/>
      <c r="DW236" s="119"/>
      <c r="DX236" s="119"/>
      <c r="DY236" s="119"/>
      <c r="DZ236" s="119"/>
      <c r="EA236" s="119"/>
      <c r="EB236" s="119"/>
      <c r="EC236" s="119"/>
      <c r="ED236" s="119"/>
      <c r="EE236" s="119"/>
      <c r="EF236" s="119"/>
      <c r="EG236" s="119"/>
      <c r="EH236" s="119"/>
      <c r="EI236" s="119"/>
      <c r="EJ236" s="119"/>
      <c r="EK236" s="119"/>
      <c r="EL236" s="119"/>
      <c r="EM236" s="119"/>
      <c r="EN236" s="119"/>
      <c r="EO236" s="119"/>
      <c r="EP236" s="119"/>
      <c r="EQ236" s="119"/>
      <c r="ER236" s="119"/>
      <c r="ES236" s="119"/>
      <c r="ET236" s="119"/>
      <c r="EU236" s="119"/>
      <c r="EV236" s="119"/>
      <c r="EW236" s="119"/>
      <c r="EX236" s="119"/>
      <c r="EY236" s="119"/>
      <c r="EZ236" s="119"/>
      <c r="FA236" s="119"/>
      <c r="FB236" s="119"/>
      <c r="FC236" s="119"/>
      <c r="FD236" s="119"/>
      <c r="FE236" s="119"/>
      <c r="FF236" s="119"/>
      <c r="FG236" s="119"/>
      <c r="FH236" s="119"/>
      <c r="FI236" s="119"/>
      <c r="FJ236" s="119"/>
      <c r="FK236" s="119"/>
      <c r="FL236" s="119"/>
      <c r="FM236" s="119"/>
      <c r="FN236" s="119"/>
      <c r="FO236" s="119"/>
      <c r="FP236" s="119"/>
      <c r="FQ236" s="119"/>
      <c r="FR236" s="119"/>
      <c r="FS236" s="119"/>
      <c r="FT236" s="119"/>
      <c r="FU236" s="119"/>
      <c r="FV236" s="119"/>
      <c r="FW236" s="119"/>
      <c r="FX236" s="119"/>
      <c r="FY236" s="119"/>
      <c r="FZ236" s="119"/>
      <c r="GA236" s="119"/>
      <c r="GB236" s="119"/>
      <c r="GC236" s="119"/>
      <c r="GD236" s="119"/>
      <c r="GE236" s="119"/>
      <c r="GF236" s="119"/>
      <c r="GG236" s="119"/>
      <c r="GH236" s="119"/>
      <c r="GI236" s="119"/>
      <c r="GJ236" s="119"/>
      <c r="GK236" s="119"/>
      <c r="GL236" s="119"/>
      <c r="GM236" s="119"/>
    </row>
    <row r="237" spans="1:195" ht="14.45" customHeight="1" x14ac:dyDescent="0.25">
      <c r="A237" s="25"/>
      <c r="B237" s="26"/>
      <c r="C237" s="27"/>
      <c r="D237" s="28" t="s">
        <v>511</v>
      </c>
      <c r="E237" s="29"/>
      <c r="F237" s="30"/>
      <c r="G237" s="30"/>
      <c r="H237" s="29"/>
      <c r="I237" s="31">
        <f>SUM(I232:I236)</f>
        <v>0</v>
      </c>
      <c r="J237" s="32">
        <f>SUM(J232:J236)</f>
        <v>0</v>
      </c>
      <c r="K237" s="32">
        <f>SUM(K232:K236)</f>
        <v>0</v>
      </c>
      <c r="L237" s="32"/>
      <c r="M237" s="60"/>
    </row>
    <row r="238" spans="1:195" ht="14.45" customHeight="1" x14ac:dyDescent="0.25">
      <c r="A238" s="33"/>
      <c r="B238" s="34" t="s">
        <v>330</v>
      </c>
      <c r="C238" s="35"/>
      <c r="D238" s="35"/>
      <c r="E238" s="36"/>
      <c r="F238" s="37"/>
      <c r="G238" s="37"/>
      <c r="H238" s="37"/>
      <c r="I238" s="35"/>
      <c r="J238" s="35"/>
      <c r="K238" s="39"/>
      <c r="L238" s="39"/>
      <c r="M238" s="61"/>
    </row>
    <row r="239" spans="1:195" ht="23.1" customHeight="1" x14ac:dyDescent="0.25">
      <c r="A239" s="21"/>
      <c r="B239" s="22" t="s">
        <v>331</v>
      </c>
      <c r="C239" s="19"/>
      <c r="D239" s="19"/>
      <c r="E239" s="23"/>
      <c r="F239" s="24"/>
      <c r="G239" s="24"/>
      <c r="H239" s="23"/>
      <c r="I239" s="19"/>
      <c r="J239" s="19"/>
      <c r="K239" s="17"/>
      <c r="L239" s="17"/>
      <c r="M239" s="58"/>
    </row>
    <row r="240" spans="1:195" ht="23.1" customHeight="1" x14ac:dyDescent="0.2">
      <c r="A240" s="1"/>
      <c r="B240" s="2" t="e" vm="197">
        <v>#VALUE!</v>
      </c>
      <c r="C240" s="3">
        <v>88295</v>
      </c>
      <c r="D240" s="4" t="s">
        <v>332</v>
      </c>
      <c r="E240" s="5">
        <v>6</v>
      </c>
      <c r="F240" s="6">
        <f>4.8*6</f>
        <v>28.799999999999997</v>
      </c>
      <c r="G240" s="6">
        <f t="shared" si="15"/>
        <v>27.169811320754715</v>
      </c>
      <c r="H240" s="7">
        <v>0.06</v>
      </c>
      <c r="I240" s="8"/>
      <c r="J240" s="11">
        <f t="shared" ref="J240:J274" si="18">I240*G240</f>
        <v>0</v>
      </c>
      <c r="K240" s="11">
        <f t="shared" si="17"/>
        <v>0</v>
      </c>
      <c r="L240" s="11" t="s">
        <v>57</v>
      </c>
      <c r="M240" s="59" t="s">
        <v>178</v>
      </c>
    </row>
    <row r="241" spans="1:13" ht="23.1" customHeight="1" x14ac:dyDescent="0.2">
      <c r="A241" s="1"/>
      <c r="B241" s="2" t="e" vm="198">
        <v>#VALUE!</v>
      </c>
      <c r="C241" s="3" t="s">
        <v>333</v>
      </c>
      <c r="D241" s="4" t="s">
        <v>334</v>
      </c>
      <c r="E241" s="5">
        <v>6</v>
      </c>
      <c r="F241" s="6">
        <v>12</v>
      </c>
      <c r="G241" s="6">
        <f t="shared" si="15"/>
        <v>11.320754716981131</v>
      </c>
      <c r="H241" s="7">
        <v>0.06</v>
      </c>
      <c r="I241" s="8"/>
      <c r="J241" s="11">
        <f t="shared" si="18"/>
        <v>0</v>
      </c>
      <c r="K241" s="11">
        <f t="shared" si="17"/>
        <v>0</v>
      </c>
      <c r="L241" s="11" t="s">
        <v>57</v>
      </c>
      <c r="M241" s="59" t="s">
        <v>272</v>
      </c>
    </row>
    <row r="242" spans="1:13" ht="23.1" customHeight="1" x14ac:dyDescent="0.2">
      <c r="A242" s="1"/>
      <c r="B242" s="2" t="e" vm="199">
        <v>#VALUE!</v>
      </c>
      <c r="C242" s="3" t="s">
        <v>335</v>
      </c>
      <c r="D242" s="4" t="s">
        <v>336</v>
      </c>
      <c r="E242" s="5">
        <v>6</v>
      </c>
      <c r="F242" s="6">
        <f>2.2*6</f>
        <v>13.200000000000001</v>
      </c>
      <c r="G242" s="6">
        <f t="shared" si="15"/>
        <v>12.452830188679245</v>
      </c>
      <c r="H242" s="7">
        <v>0.06</v>
      </c>
      <c r="I242" s="8"/>
      <c r="J242" s="11">
        <f t="shared" si="18"/>
        <v>0</v>
      </c>
      <c r="K242" s="11">
        <f t="shared" si="17"/>
        <v>0</v>
      </c>
      <c r="L242" s="11" t="s">
        <v>57</v>
      </c>
      <c r="M242" s="59" t="s">
        <v>272</v>
      </c>
    </row>
    <row r="243" spans="1:13" ht="23.1" customHeight="1" x14ac:dyDescent="0.2">
      <c r="A243" s="1"/>
      <c r="B243" s="2" t="e" vm="200">
        <v>#VALUE!</v>
      </c>
      <c r="C243" s="3" t="s">
        <v>337</v>
      </c>
      <c r="D243" s="4" t="s">
        <v>338</v>
      </c>
      <c r="E243" s="5">
        <v>6</v>
      </c>
      <c r="F243" s="6">
        <f>2.85*6</f>
        <v>17.100000000000001</v>
      </c>
      <c r="G243" s="6">
        <f t="shared" si="15"/>
        <v>16.132075471698112</v>
      </c>
      <c r="H243" s="7">
        <v>0.06</v>
      </c>
      <c r="I243" s="8"/>
      <c r="J243" s="11">
        <f t="shared" si="18"/>
        <v>0</v>
      </c>
      <c r="K243" s="11">
        <f t="shared" si="17"/>
        <v>0</v>
      </c>
      <c r="L243" s="11" t="s">
        <v>57</v>
      </c>
      <c r="M243" s="59" t="s">
        <v>272</v>
      </c>
    </row>
    <row r="244" spans="1:13" ht="23.1" customHeight="1" x14ac:dyDescent="0.2">
      <c r="A244" s="1"/>
      <c r="B244" s="2" t="e" vm="201">
        <v>#VALUE!</v>
      </c>
      <c r="C244" s="3">
        <v>28311</v>
      </c>
      <c r="D244" s="4" t="s">
        <v>339</v>
      </c>
      <c r="E244" s="5">
        <v>10</v>
      </c>
      <c r="F244" s="6">
        <v>57.7</v>
      </c>
      <c r="G244" s="6">
        <f t="shared" si="15"/>
        <v>54.433962264150942</v>
      </c>
      <c r="H244" s="7">
        <v>0.06</v>
      </c>
      <c r="I244" s="8"/>
      <c r="J244" s="11">
        <f t="shared" si="18"/>
        <v>0</v>
      </c>
      <c r="K244" s="11">
        <f t="shared" si="17"/>
        <v>0</v>
      </c>
      <c r="L244" s="11" t="s">
        <v>16</v>
      </c>
      <c r="M244" s="59" t="s">
        <v>272</v>
      </c>
    </row>
    <row r="245" spans="1:13" ht="14.45" customHeight="1" x14ac:dyDescent="0.2">
      <c r="A245" s="1"/>
      <c r="B245" s="2" t="e" vm="202">
        <v>#VALUE!</v>
      </c>
      <c r="C245" s="3">
        <v>28312</v>
      </c>
      <c r="D245" s="4" t="s">
        <v>340</v>
      </c>
      <c r="E245" s="5">
        <v>10</v>
      </c>
      <c r="F245" s="6">
        <v>42.5</v>
      </c>
      <c r="G245" s="6">
        <f t="shared" si="15"/>
        <v>40.094339622641506</v>
      </c>
      <c r="H245" s="7">
        <v>0.06</v>
      </c>
      <c r="I245" s="8"/>
      <c r="J245" s="11">
        <f t="shared" si="18"/>
        <v>0</v>
      </c>
      <c r="K245" s="11">
        <f t="shared" si="17"/>
        <v>0</v>
      </c>
      <c r="L245" s="11" t="s">
        <v>16</v>
      </c>
      <c r="M245" s="59" t="s">
        <v>272</v>
      </c>
    </row>
    <row r="246" spans="1:13" ht="23.1" customHeight="1" x14ac:dyDescent="0.25">
      <c r="A246" s="21"/>
      <c r="B246" s="22" t="s">
        <v>341</v>
      </c>
      <c r="C246" s="19"/>
      <c r="D246" s="19"/>
      <c r="E246" s="23"/>
      <c r="F246" s="24"/>
      <c r="G246" s="24"/>
      <c r="H246" s="23"/>
      <c r="I246" s="19"/>
      <c r="J246" s="19"/>
      <c r="K246" s="17"/>
      <c r="L246" s="17"/>
      <c r="M246" s="58"/>
    </row>
    <row r="247" spans="1:13" ht="23.1" customHeight="1" x14ac:dyDescent="0.2">
      <c r="A247" s="1"/>
      <c r="B247" s="2" t="e" vm="203">
        <v>#VALUE!</v>
      </c>
      <c r="C247" s="3">
        <v>27993</v>
      </c>
      <c r="D247" s="4" t="s">
        <v>342</v>
      </c>
      <c r="E247" s="5">
        <v>6</v>
      </c>
      <c r="F247" s="6">
        <v>30</v>
      </c>
      <c r="G247" s="6">
        <f t="shared" si="15"/>
        <v>28.30188679245283</v>
      </c>
      <c r="H247" s="7">
        <v>0.06</v>
      </c>
      <c r="I247" s="8"/>
      <c r="J247" s="11">
        <f t="shared" si="18"/>
        <v>0</v>
      </c>
      <c r="K247" s="11">
        <f t="shared" si="17"/>
        <v>0</v>
      </c>
      <c r="L247" s="11" t="s">
        <v>16</v>
      </c>
      <c r="M247" s="59" t="s">
        <v>343</v>
      </c>
    </row>
    <row r="248" spans="1:13" ht="23.1" customHeight="1" x14ac:dyDescent="0.2">
      <c r="A248" s="1"/>
      <c r="B248" s="2" t="e" vm="204">
        <v>#VALUE!</v>
      </c>
      <c r="C248" s="3">
        <v>27992</v>
      </c>
      <c r="D248" s="4" t="s">
        <v>344</v>
      </c>
      <c r="E248" s="5">
        <v>6</v>
      </c>
      <c r="F248" s="6">
        <v>35.400000000000006</v>
      </c>
      <c r="G248" s="6">
        <f t="shared" si="15"/>
        <v>33.39622641509434</v>
      </c>
      <c r="H248" s="7">
        <v>0.06</v>
      </c>
      <c r="I248" s="8"/>
      <c r="J248" s="11">
        <f t="shared" si="18"/>
        <v>0</v>
      </c>
      <c r="K248" s="11">
        <f t="shared" si="17"/>
        <v>0</v>
      </c>
      <c r="L248" s="11" t="s">
        <v>16</v>
      </c>
      <c r="M248" s="59" t="s">
        <v>345</v>
      </c>
    </row>
    <row r="249" spans="1:13" ht="23.1" customHeight="1" x14ac:dyDescent="0.2">
      <c r="A249" s="1"/>
      <c r="B249" s="2" t="e" vm="205">
        <v>#VALUE!</v>
      </c>
      <c r="C249" s="3">
        <v>27994</v>
      </c>
      <c r="D249" s="4" t="s">
        <v>346</v>
      </c>
      <c r="E249" s="5">
        <v>6</v>
      </c>
      <c r="F249" s="6">
        <v>31.200000000000003</v>
      </c>
      <c r="G249" s="6">
        <f t="shared" si="15"/>
        <v>29.433962264150946</v>
      </c>
      <c r="H249" s="7">
        <v>0.06</v>
      </c>
      <c r="I249" s="8"/>
      <c r="J249" s="11">
        <f t="shared" si="18"/>
        <v>0</v>
      </c>
      <c r="K249" s="11">
        <f t="shared" si="17"/>
        <v>0</v>
      </c>
      <c r="L249" s="11" t="s">
        <v>16</v>
      </c>
      <c r="M249" s="59" t="s">
        <v>343</v>
      </c>
    </row>
    <row r="250" spans="1:13" ht="23.1" customHeight="1" x14ac:dyDescent="0.2">
      <c r="A250" s="1"/>
      <c r="B250" s="2" t="e" vm="206">
        <v>#VALUE!</v>
      </c>
      <c r="C250" s="3">
        <v>27527</v>
      </c>
      <c r="D250" s="4" t="s">
        <v>347</v>
      </c>
      <c r="E250" s="5">
        <v>12</v>
      </c>
      <c r="F250" s="6">
        <v>21</v>
      </c>
      <c r="G250" s="6">
        <f t="shared" si="15"/>
        <v>19.811320754716981</v>
      </c>
      <c r="H250" s="7">
        <v>0.06</v>
      </c>
      <c r="I250" s="8"/>
      <c r="J250" s="11">
        <f t="shared" si="18"/>
        <v>0</v>
      </c>
      <c r="K250" s="11">
        <f t="shared" si="17"/>
        <v>0</v>
      </c>
      <c r="L250" s="11" t="s">
        <v>16</v>
      </c>
      <c r="M250" s="59" t="s">
        <v>348</v>
      </c>
    </row>
    <row r="251" spans="1:13" ht="23.1" customHeight="1" x14ac:dyDescent="0.2">
      <c r="A251" s="1"/>
      <c r="B251" s="2" t="e" vm="207">
        <v>#VALUE!</v>
      </c>
      <c r="C251" s="3">
        <v>27523</v>
      </c>
      <c r="D251" s="4" t="s">
        <v>349</v>
      </c>
      <c r="E251" s="5">
        <v>6</v>
      </c>
      <c r="F251" s="6">
        <v>14.1</v>
      </c>
      <c r="G251" s="6">
        <f t="shared" si="15"/>
        <v>13.301886792452828</v>
      </c>
      <c r="H251" s="7">
        <v>0.06</v>
      </c>
      <c r="I251" s="8"/>
      <c r="J251" s="11">
        <f t="shared" si="18"/>
        <v>0</v>
      </c>
      <c r="K251" s="11">
        <f t="shared" si="17"/>
        <v>0</v>
      </c>
      <c r="L251" s="11" t="s">
        <v>16</v>
      </c>
      <c r="M251" s="59" t="s">
        <v>272</v>
      </c>
    </row>
    <row r="252" spans="1:13" ht="23.1" customHeight="1" x14ac:dyDescent="0.2">
      <c r="A252" s="1"/>
      <c r="B252" s="2" t="e" vm="208">
        <v>#VALUE!</v>
      </c>
      <c r="C252" s="3">
        <v>27524</v>
      </c>
      <c r="D252" s="4" t="s">
        <v>350</v>
      </c>
      <c r="E252" s="5">
        <v>6</v>
      </c>
      <c r="F252" s="6">
        <v>18.600000000000001</v>
      </c>
      <c r="G252" s="6">
        <f t="shared" si="15"/>
        <v>17.547169811320757</v>
      </c>
      <c r="H252" s="7">
        <v>0.06</v>
      </c>
      <c r="I252" s="8"/>
      <c r="J252" s="11">
        <f t="shared" si="18"/>
        <v>0</v>
      </c>
      <c r="K252" s="11">
        <f t="shared" si="17"/>
        <v>0</v>
      </c>
      <c r="L252" s="11" t="s">
        <v>16</v>
      </c>
      <c r="M252" s="59" t="s">
        <v>272</v>
      </c>
    </row>
    <row r="253" spans="1:13" ht="23.1" customHeight="1" x14ac:dyDescent="0.2">
      <c r="A253" s="1"/>
      <c r="B253" s="2" t="e" vm="209">
        <v>#VALUE!</v>
      </c>
      <c r="C253" s="3">
        <v>28810</v>
      </c>
      <c r="D253" s="4" t="s">
        <v>351</v>
      </c>
      <c r="E253" s="5">
        <v>12</v>
      </c>
      <c r="F253" s="6">
        <v>43.8</v>
      </c>
      <c r="G253" s="6">
        <f t="shared" si="15"/>
        <v>41.320754716981128</v>
      </c>
      <c r="H253" s="7">
        <v>0.06</v>
      </c>
      <c r="I253" s="8"/>
      <c r="J253" s="11">
        <f t="shared" si="18"/>
        <v>0</v>
      </c>
      <c r="K253" s="11">
        <f t="shared" si="17"/>
        <v>0</v>
      </c>
      <c r="L253" s="11" t="s">
        <v>16</v>
      </c>
      <c r="M253" s="59" t="s">
        <v>74</v>
      </c>
    </row>
    <row r="254" spans="1:13" ht="23.1" customHeight="1" x14ac:dyDescent="0.2">
      <c r="A254" s="1"/>
      <c r="B254" s="2" t="e" vm="210">
        <v>#VALUE!</v>
      </c>
      <c r="C254" s="3" t="s">
        <v>352</v>
      </c>
      <c r="D254" s="4" t="s">
        <v>353</v>
      </c>
      <c r="E254" s="5">
        <v>6</v>
      </c>
      <c r="F254" s="6">
        <v>99</v>
      </c>
      <c r="G254" s="6">
        <f t="shared" si="15"/>
        <v>93.396226415094333</v>
      </c>
      <c r="H254" s="7">
        <v>0.06</v>
      </c>
      <c r="I254" s="8"/>
      <c r="J254" s="11">
        <f t="shared" si="18"/>
        <v>0</v>
      </c>
      <c r="K254" s="11">
        <f t="shared" si="17"/>
        <v>0</v>
      </c>
      <c r="L254" s="11" t="s">
        <v>16</v>
      </c>
      <c r="M254" s="59" t="s">
        <v>354</v>
      </c>
    </row>
    <row r="255" spans="1:13" ht="23.1" customHeight="1" x14ac:dyDescent="0.2">
      <c r="A255" s="1"/>
      <c r="B255" s="2" t="e" vm="211">
        <v>#VALUE!</v>
      </c>
      <c r="C255" s="3" t="s">
        <v>517</v>
      </c>
      <c r="D255" s="4" t="s">
        <v>518</v>
      </c>
      <c r="E255" s="5">
        <v>6</v>
      </c>
      <c r="F255" s="6">
        <v>38.1</v>
      </c>
      <c r="G255" s="6">
        <v>35.94</v>
      </c>
      <c r="H255" s="7">
        <v>0.06</v>
      </c>
      <c r="I255" s="8"/>
      <c r="J255" s="11">
        <f>I255*G255</f>
        <v>0</v>
      </c>
      <c r="K255" s="11">
        <f>F255*I255</f>
        <v>0</v>
      </c>
      <c r="L255" s="11" t="s">
        <v>16</v>
      </c>
      <c r="M255" s="59" t="s">
        <v>79</v>
      </c>
    </row>
    <row r="256" spans="1:13" ht="23.1" customHeight="1" x14ac:dyDescent="0.2">
      <c r="A256" s="1"/>
      <c r="B256" s="2" t="e" vm="212">
        <v>#VALUE!</v>
      </c>
      <c r="C256" s="3">
        <v>88427</v>
      </c>
      <c r="D256" s="4" t="s">
        <v>355</v>
      </c>
      <c r="E256" s="5">
        <v>6</v>
      </c>
      <c r="F256" s="6">
        <f>3.95*6</f>
        <v>23.700000000000003</v>
      </c>
      <c r="G256" s="6">
        <f t="shared" si="15"/>
        <v>22.358490566037737</v>
      </c>
      <c r="H256" s="7">
        <v>0.06</v>
      </c>
      <c r="I256" s="8"/>
      <c r="J256" s="11">
        <f>I256*G256</f>
        <v>0</v>
      </c>
      <c r="K256" s="11">
        <f>F256*I256</f>
        <v>0</v>
      </c>
      <c r="L256" s="11" t="s">
        <v>57</v>
      </c>
      <c r="M256" s="59" t="s">
        <v>178</v>
      </c>
    </row>
    <row r="257" spans="1:13" ht="14.45" customHeight="1" x14ac:dyDescent="0.2">
      <c r="A257" s="1"/>
      <c r="B257" s="2" t="e" vm="213">
        <v>#VALUE!</v>
      </c>
      <c r="C257" s="3">
        <v>26402</v>
      </c>
      <c r="D257" s="4" t="s">
        <v>356</v>
      </c>
      <c r="E257" s="5">
        <v>6</v>
      </c>
      <c r="F257" s="6">
        <v>27.299999999999997</v>
      </c>
      <c r="G257" s="6">
        <f t="shared" si="15"/>
        <v>25.75471698113207</v>
      </c>
      <c r="H257" s="7">
        <v>0.06</v>
      </c>
      <c r="I257" s="8"/>
      <c r="J257" s="11">
        <f>I257*G257</f>
        <v>0</v>
      </c>
      <c r="K257" s="11">
        <f>F257*I257</f>
        <v>0</v>
      </c>
      <c r="L257" s="11" t="s">
        <v>16</v>
      </c>
      <c r="M257" s="59" t="s">
        <v>357</v>
      </c>
    </row>
    <row r="258" spans="1:13" ht="23.1" customHeight="1" x14ac:dyDescent="0.25">
      <c r="A258" s="21"/>
      <c r="B258" s="22" t="s">
        <v>358</v>
      </c>
      <c r="C258" s="19"/>
      <c r="D258" s="19"/>
      <c r="E258" s="23"/>
      <c r="F258" s="24"/>
      <c r="G258" s="24"/>
      <c r="H258" s="23"/>
      <c r="I258" s="19"/>
      <c r="J258" s="19"/>
      <c r="K258" s="17"/>
      <c r="L258" s="17"/>
      <c r="M258" s="58"/>
    </row>
    <row r="259" spans="1:13" ht="23.1" customHeight="1" x14ac:dyDescent="0.2">
      <c r="A259" s="1"/>
      <c r="B259" s="2" t="e" vm="214">
        <v>#VALUE!</v>
      </c>
      <c r="C259" s="3">
        <v>28807</v>
      </c>
      <c r="D259" s="4" t="s">
        <v>359</v>
      </c>
      <c r="E259" s="5">
        <v>10</v>
      </c>
      <c r="F259" s="6">
        <v>28.5</v>
      </c>
      <c r="G259" s="6">
        <f t="shared" si="15"/>
        <v>26.886792452830186</v>
      </c>
      <c r="H259" s="10">
        <v>0.06</v>
      </c>
      <c r="I259" s="8"/>
      <c r="J259" s="11">
        <f t="shared" si="18"/>
        <v>0</v>
      </c>
      <c r="K259" s="11">
        <f t="shared" si="17"/>
        <v>0</v>
      </c>
      <c r="L259" s="11" t="s">
        <v>16</v>
      </c>
      <c r="M259" s="59" t="s">
        <v>74</v>
      </c>
    </row>
    <row r="260" spans="1:13" ht="23.1" customHeight="1" x14ac:dyDescent="0.2">
      <c r="A260" s="1"/>
      <c r="B260" s="2" t="e" vm="215">
        <v>#VALUE!</v>
      </c>
      <c r="C260" s="3">
        <v>28801</v>
      </c>
      <c r="D260" s="4" t="s">
        <v>360</v>
      </c>
      <c r="E260" s="5">
        <v>12</v>
      </c>
      <c r="F260" s="6">
        <v>34.799999999999997</v>
      </c>
      <c r="G260" s="6">
        <f t="shared" si="15"/>
        <v>32.830188679245282</v>
      </c>
      <c r="H260" s="7">
        <v>0.06</v>
      </c>
      <c r="I260" s="8"/>
      <c r="J260" s="11">
        <f t="shared" si="18"/>
        <v>0</v>
      </c>
      <c r="K260" s="11">
        <f t="shared" si="17"/>
        <v>0</v>
      </c>
      <c r="L260" s="11" t="s">
        <v>16</v>
      </c>
      <c r="M260" s="59" t="s">
        <v>74</v>
      </c>
    </row>
    <row r="261" spans="1:13" ht="23.1" customHeight="1" x14ac:dyDescent="0.2">
      <c r="A261" s="1"/>
      <c r="B261" s="2" t="e" vm="216">
        <v>#VALUE!</v>
      </c>
      <c r="C261" s="3">
        <v>28805</v>
      </c>
      <c r="D261" s="4" t="s">
        <v>361</v>
      </c>
      <c r="E261" s="5">
        <v>20</v>
      </c>
      <c r="F261" s="6">
        <v>54</v>
      </c>
      <c r="G261" s="6">
        <f t="shared" si="15"/>
        <v>50.943396226415089</v>
      </c>
      <c r="H261" s="7">
        <v>0.06</v>
      </c>
      <c r="I261" s="8"/>
      <c r="J261" s="11">
        <f t="shared" si="18"/>
        <v>0</v>
      </c>
      <c r="K261" s="11">
        <f t="shared" si="17"/>
        <v>0</v>
      </c>
      <c r="L261" s="11" t="s">
        <v>16</v>
      </c>
      <c r="M261" s="59" t="s">
        <v>74</v>
      </c>
    </row>
    <row r="262" spans="1:13" ht="23.1" customHeight="1" x14ac:dyDescent="0.2">
      <c r="A262" s="1"/>
      <c r="B262" s="2" t="e" vm="217">
        <v>#VALUE!</v>
      </c>
      <c r="C262" s="3">
        <v>28806</v>
      </c>
      <c r="D262" s="4" t="s">
        <v>362</v>
      </c>
      <c r="E262" s="5">
        <v>20</v>
      </c>
      <c r="F262" s="6">
        <v>52</v>
      </c>
      <c r="G262" s="6">
        <f t="shared" si="15"/>
        <v>49.056603773584904</v>
      </c>
      <c r="H262" s="7">
        <v>0.06</v>
      </c>
      <c r="I262" s="8"/>
      <c r="J262" s="11">
        <f t="shared" si="18"/>
        <v>0</v>
      </c>
      <c r="K262" s="11">
        <f t="shared" si="17"/>
        <v>0</v>
      </c>
      <c r="L262" s="11" t="s">
        <v>16</v>
      </c>
      <c r="M262" s="59" t="s">
        <v>74</v>
      </c>
    </row>
    <row r="263" spans="1:13" ht="23.1" customHeight="1" x14ac:dyDescent="0.2">
      <c r="A263" s="1"/>
      <c r="B263" s="2" t="e" vm="218">
        <v>#VALUE!</v>
      </c>
      <c r="C263" s="3">
        <v>27207</v>
      </c>
      <c r="D263" s="4" t="s">
        <v>363</v>
      </c>
      <c r="E263" s="5">
        <v>3</v>
      </c>
      <c r="F263" s="6">
        <v>10.050000000000001</v>
      </c>
      <c r="G263" s="6">
        <f t="shared" si="15"/>
        <v>9.4811320754716988</v>
      </c>
      <c r="H263" s="7">
        <v>0.06</v>
      </c>
      <c r="I263" s="8"/>
      <c r="J263" s="11">
        <f t="shared" si="18"/>
        <v>0</v>
      </c>
      <c r="K263" s="11">
        <f t="shared" si="17"/>
        <v>0</v>
      </c>
      <c r="L263" s="11" t="s">
        <v>16</v>
      </c>
      <c r="M263" s="59" t="s">
        <v>364</v>
      </c>
    </row>
    <row r="264" spans="1:13" ht="23.1" customHeight="1" x14ac:dyDescent="0.2">
      <c r="A264" s="1"/>
      <c r="B264" s="2" t="e" vm="219">
        <v>#VALUE!</v>
      </c>
      <c r="C264" s="3">
        <v>27206</v>
      </c>
      <c r="D264" s="4" t="s">
        <v>365</v>
      </c>
      <c r="E264" s="5">
        <v>3</v>
      </c>
      <c r="F264" s="6">
        <v>10.95</v>
      </c>
      <c r="G264" s="6">
        <f t="shared" si="15"/>
        <v>10.330188679245282</v>
      </c>
      <c r="H264" s="7">
        <v>0.06</v>
      </c>
      <c r="I264" s="8"/>
      <c r="J264" s="11">
        <f t="shared" si="18"/>
        <v>0</v>
      </c>
      <c r="K264" s="11">
        <f t="shared" si="17"/>
        <v>0</v>
      </c>
      <c r="L264" s="11" t="s">
        <v>16</v>
      </c>
      <c r="M264" s="59" t="s">
        <v>364</v>
      </c>
    </row>
    <row r="265" spans="1:13" ht="23.1" customHeight="1" x14ac:dyDescent="0.2">
      <c r="A265" s="1"/>
      <c r="B265" s="2" t="e" vm="220">
        <v>#VALUE!</v>
      </c>
      <c r="C265" s="3">
        <v>27111</v>
      </c>
      <c r="D265" s="4" t="s">
        <v>366</v>
      </c>
      <c r="E265" s="5">
        <v>10</v>
      </c>
      <c r="F265" s="6">
        <v>42.5</v>
      </c>
      <c r="G265" s="6">
        <f t="shared" si="15"/>
        <v>40.094339622641506</v>
      </c>
      <c r="H265" s="7">
        <v>0.06</v>
      </c>
      <c r="I265" s="8"/>
      <c r="J265" s="11">
        <f t="shared" si="18"/>
        <v>0</v>
      </c>
      <c r="K265" s="11">
        <f t="shared" si="17"/>
        <v>0</v>
      </c>
      <c r="L265" s="11" t="s">
        <v>16</v>
      </c>
      <c r="M265" s="59" t="s">
        <v>274</v>
      </c>
    </row>
    <row r="266" spans="1:13" ht="23.1" customHeight="1" x14ac:dyDescent="0.2">
      <c r="A266" s="1"/>
      <c r="B266" s="2" t="e" vm="221">
        <v>#VALUE!</v>
      </c>
      <c r="C266" s="3">
        <v>27109</v>
      </c>
      <c r="D266" s="4" t="s">
        <v>367</v>
      </c>
      <c r="E266" s="5">
        <v>10</v>
      </c>
      <c r="F266" s="6">
        <v>41</v>
      </c>
      <c r="G266" s="6">
        <f t="shared" si="15"/>
        <v>38.679245283018865</v>
      </c>
      <c r="H266" s="7">
        <v>0.06</v>
      </c>
      <c r="I266" s="8"/>
      <c r="J266" s="11">
        <f t="shared" si="18"/>
        <v>0</v>
      </c>
      <c r="K266" s="11">
        <f t="shared" si="17"/>
        <v>0</v>
      </c>
      <c r="L266" s="11" t="s">
        <v>16</v>
      </c>
      <c r="M266" s="59" t="s">
        <v>368</v>
      </c>
    </row>
    <row r="267" spans="1:13" ht="23.1" customHeight="1" x14ac:dyDescent="0.2">
      <c r="A267" s="1"/>
      <c r="B267" s="2" t="e" vm="222">
        <v>#VALUE!</v>
      </c>
      <c r="C267" s="3">
        <v>27100</v>
      </c>
      <c r="D267" s="4" t="s">
        <v>369</v>
      </c>
      <c r="E267" s="5">
        <v>12</v>
      </c>
      <c r="F267" s="6">
        <v>77.400000000000006</v>
      </c>
      <c r="G267" s="6">
        <f t="shared" si="15"/>
        <v>73.018867924528308</v>
      </c>
      <c r="H267" s="7">
        <v>0.06</v>
      </c>
      <c r="I267" s="8"/>
      <c r="J267" s="11">
        <f t="shared" si="18"/>
        <v>0</v>
      </c>
      <c r="K267" s="11">
        <f t="shared" si="17"/>
        <v>0</v>
      </c>
      <c r="L267" s="11" t="s">
        <v>16</v>
      </c>
      <c r="M267" s="59" t="s">
        <v>364</v>
      </c>
    </row>
    <row r="268" spans="1:13" ht="23.1" customHeight="1" x14ac:dyDescent="0.2">
      <c r="A268" s="1"/>
      <c r="B268" s="2" t="e" vm="223">
        <v>#VALUE!</v>
      </c>
      <c r="C268" s="3">
        <v>27101</v>
      </c>
      <c r="D268" s="4" t="s">
        <v>370</v>
      </c>
      <c r="E268" s="5">
        <v>12</v>
      </c>
      <c r="F268" s="6">
        <v>67.199999999999989</v>
      </c>
      <c r="G268" s="6">
        <f t="shared" si="15"/>
        <v>63.396226415094326</v>
      </c>
      <c r="H268" s="7">
        <v>0.06</v>
      </c>
      <c r="I268" s="8"/>
      <c r="J268" s="11">
        <f t="shared" si="18"/>
        <v>0</v>
      </c>
      <c r="K268" s="11">
        <f t="shared" si="17"/>
        <v>0</v>
      </c>
      <c r="L268" s="11" t="s">
        <v>16</v>
      </c>
      <c r="M268" s="59" t="s">
        <v>364</v>
      </c>
    </row>
    <row r="269" spans="1:13" ht="23.1" customHeight="1" x14ac:dyDescent="0.2">
      <c r="A269" s="1"/>
      <c r="B269" s="2" t="e" vm="224">
        <v>#VALUE!</v>
      </c>
      <c r="C269" s="3">
        <v>17105</v>
      </c>
      <c r="D269" s="4" t="s">
        <v>371</v>
      </c>
      <c r="E269" s="5">
        <v>1</v>
      </c>
      <c r="F269" s="6">
        <v>32</v>
      </c>
      <c r="G269" s="6">
        <f t="shared" si="15"/>
        <v>30.188679245283016</v>
      </c>
      <c r="H269" s="10">
        <v>0.06</v>
      </c>
      <c r="I269" s="8"/>
      <c r="J269" s="11">
        <f t="shared" si="18"/>
        <v>0</v>
      </c>
      <c r="K269" s="11">
        <f t="shared" si="17"/>
        <v>0</v>
      </c>
      <c r="L269" s="11" t="s">
        <v>16</v>
      </c>
      <c r="M269" s="59" t="s">
        <v>364</v>
      </c>
    </row>
    <row r="270" spans="1:13" ht="23.1" customHeight="1" x14ac:dyDescent="0.2">
      <c r="A270" s="1"/>
      <c r="B270" s="2" t="e" vm="225">
        <v>#VALUE!</v>
      </c>
      <c r="C270" s="3">
        <v>27015</v>
      </c>
      <c r="D270" s="4" t="s">
        <v>372</v>
      </c>
      <c r="E270" s="5">
        <v>12</v>
      </c>
      <c r="F270" s="6">
        <v>59.4</v>
      </c>
      <c r="G270" s="6">
        <f t="shared" si="15"/>
        <v>56.037735849056602</v>
      </c>
      <c r="H270" s="7">
        <v>0.06</v>
      </c>
      <c r="I270" s="8"/>
      <c r="J270" s="11">
        <f t="shared" si="18"/>
        <v>0</v>
      </c>
      <c r="K270" s="11">
        <f t="shared" si="17"/>
        <v>0</v>
      </c>
      <c r="L270" s="11" t="s">
        <v>16</v>
      </c>
      <c r="M270" s="59" t="s">
        <v>373</v>
      </c>
    </row>
    <row r="271" spans="1:13" ht="23.1" customHeight="1" x14ac:dyDescent="0.2">
      <c r="A271" s="1"/>
      <c r="B271" s="2" t="e" vm="226">
        <v>#VALUE!</v>
      </c>
      <c r="C271" s="3">
        <v>27016</v>
      </c>
      <c r="D271" s="4" t="s">
        <v>374</v>
      </c>
      <c r="E271" s="5">
        <v>12</v>
      </c>
      <c r="F271" s="6">
        <v>59.4</v>
      </c>
      <c r="G271" s="6">
        <f t="shared" si="15"/>
        <v>56.037735849056602</v>
      </c>
      <c r="H271" s="7">
        <v>0.06</v>
      </c>
      <c r="I271" s="8"/>
      <c r="J271" s="11">
        <f t="shared" si="18"/>
        <v>0</v>
      </c>
      <c r="K271" s="11">
        <f t="shared" si="17"/>
        <v>0</v>
      </c>
      <c r="L271" s="11" t="s">
        <v>16</v>
      </c>
      <c r="M271" s="59" t="s">
        <v>373</v>
      </c>
    </row>
    <row r="272" spans="1:13" ht="23.1" customHeight="1" x14ac:dyDescent="0.2">
      <c r="A272" s="1"/>
      <c r="B272" s="2" t="e" vm="227">
        <v>#VALUE!</v>
      </c>
      <c r="C272" s="3" t="s">
        <v>496</v>
      </c>
      <c r="D272" s="4" t="s">
        <v>497</v>
      </c>
      <c r="E272" s="5">
        <v>12</v>
      </c>
      <c r="F272" s="6">
        <v>80.400000000000006</v>
      </c>
      <c r="G272" s="6">
        <f t="shared" si="15"/>
        <v>75.84905660377359</v>
      </c>
      <c r="H272" s="7">
        <v>0.06</v>
      </c>
      <c r="I272" s="8"/>
      <c r="J272" s="11">
        <f t="shared" si="18"/>
        <v>0</v>
      </c>
      <c r="K272" s="11">
        <f t="shared" si="17"/>
        <v>0</v>
      </c>
      <c r="L272" s="11" t="s">
        <v>16</v>
      </c>
      <c r="M272" s="59" t="s">
        <v>354</v>
      </c>
    </row>
    <row r="273" spans="1:195" ht="23.1" customHeight="1" x14ac:dyDescent="0.2">
      <c r="A273" s="1"/>
      <c r="B273" s="2" t="e" vm="228">
        <v>#VALUE!</v>
      </c>
      <c r="C273" s="3">
        <v>90099</v>
      </c>
      <c r="D273" s="4" t="s">
        <v>375</v>
      </c>
      <c r="E273" s="5">
        <v>6</v>
      </c>
      <c r="F273" s="6">
        <f>5.7*E273</f>
        <v>34.200000000000003</v>
      </c>
      <c r="G273" s="6">
        <f t="shared" si="15"/>
        <v>32.264150943396224</v>
      </c>
      <c r="H273" s="7">
        <v>0.06</v>
      </c>
      <c r="I273" s="8"/>
      <c r="J273" s="11">
        <f t="shared" si="18"/>
        <v>0</v>
      </c>
      <c r="K273" s="11">
        <f t="shared" si="17"/>
        <v>0</v>
      </c>
      <c r="L273" s="11" t="s">
        <v>57</v>
      </c>
      <c r="M273" s="59" t="s">
        <v>79</v>
      </c>
    </row>
    <row r="274" spans="1:195" s="120" customFormat="1" ht="23.45" customHeight="1" x14ac:dyDescent="0.2">
      <c r="A274" s="1"/>
      <c r="B274" s="2" t="e" vm="229">
        <v>#VALUE!</v>
      </c>
      <c r="C274" s="3">
        <v>90105</v>
      </c>
      <c r="D274" s="4" t="s">
        <v>376</v>
      </c>
      <c r="E274" s="5">
        <v>5</v>
      </c>
      <c r="F274" s="6">
        <f>11.95*5</f>
        <v>59.75</v>
      </c>
      <c r="G274" s="6">
        <f t="shared" si="15"/>
        <v>56.367924528301884</v>
      </c>
      <c r="H274" s="7">
        <v>0.06</v>
      </c>
      <c r="I274" s="8"/>
      <c r="J274" s="11">
        <f t="shared" si="18"/>
        <v>0</v>
      </c>
      <c r="K274" s="11">
        <f t="shared" si="17"/>
        <v>0</v>
      </c>
      <c r="L274" s="11" t="s">
        <v>57</v>
      </c>
      <c r="M274" s="59" t="s">
        <v>79</v>
      </c>
      <c r="N274" s="119"/>
      <c r="O274" s="119"/>
      <c r="P274" s="119"/>
      <c r="Q274" s="119"/>
      <c r="R274" s="119"/>
      <c r="S274" s="119"/>
      <c r="T274" s="119"/>
      <c r="U274" s="119"/>
      <c r="V274" s="119"/>
      <c r="W274" s="119"/>
      <c r="X274" s="119"/>
      <c r="Y274" s="119"/>
      <c r="Z274" s="119"/>
      <c r="AA274" s="119"/>
      <c r="AB274" s="119"/>
      <c r="AC274" s="119"/>
      <c r="AD274" s="119"/>
      <c r="AE274" s="119"/>
      <c r="AF274" s="119"/>
      <c r="AG274" s="119"/>
      <c r="AH274" s="119"/>
      <c r="AI274" s="119"/>
      <c r="AJ274" s="119"/>
      <c r="AK274" s="119"/>
      <c r="AL274" s="119"/>
      <c r="AM274" s="119"/>
      <c r="AN274" s="119"/>
      <c r="AO274" s="119"/>
      <c r="AP274" s="119"/>
      <c r="AQ274" s="119"/>
      <c r="AR274" s="119"/>
      <c r="AS274" s="119"/>
      <c r="AT274" s="119"/>
      <c r="AU274" s="119"/>
      <c r="AV274" s="119"/>
      <c r="AW274" s="119"/>
      <c r="AX274" s="119"/>
      <c r="AY274" s="119"/>
      <c r="AZ274" s="119"/>
      <c r="BA274" s="119"/>
      <c r="BB274" s="119"/>
      <c r="BC274" s="119"/>
      <c r="BD274" s="119"/>
      <c r="BE274" s="119"/>
      <c r="BF274" s="119"/>
      <c r="BG274" s="119"/>
      <c r="BH274" s="119"/>
      <c r="BI274" s="119"/>
      <c r="BJ274" s="119"/>
      <c r="BK274" s="119"/>
      <c r="BL274" s="119"/>
      <c r="BM274" s="119"/>
      <c r="BN274" s="119"/>
      <c r="BO274" s="119"/>
      <c r="BP274" s="119"/>
      <c r="BQ274" s="119"/>
      <c r="BR274" s="119"/>
      <c r="BS274" s="119"/>
      <c r="BT274" s="119"/>
      <c r="BU274" s="119"/>
      <c r="BV274" s="119"/>
      <c r="BW274" s="119"/>
      <c r="BX274" s="119"/>
      <c r="BY274" s="119"/>
      <c r="BZ274" s="119"/>
      <c r="CA274" s="119"/>
      <c r="CB274" s="119"/>
      <c r="CC274" s="119"/>
      <c r="CD274" s="119"/>
      <c r="CE274" s="119"/>
      <c r="CF274" s="119"/>
      <c r="CG274" s="119"/>
      <c r="CH274" s="119"/>
      <c r="CI274" s="119"/>
      <c r="CJ274" s="119"/>
      <c r="CK274" s="119"/>
      <c r="CL274" s="119"/>
      <c r="CM274" s="119"/>
      <c r="CN274" s="119"/>
      <c r="CO274" s="119"/>
      <c r="CP274" s="119"/>
      <c r="CQ274" s="119"/>
      <c r="CR274" s="119"/>
      <c r="CS274" s="119"/>
      <c r="CT274" s="119"/>
      <c r="CU274" s="119"/>
      <c r="CV274" s="119"/>
      <c r="CW274" s="119"/>
      <c r="CX274" s="119"/>
      <c r="CY274" s="119"/>
      <c r="CZ274" s="119"/>
      <c r="DA274" s="119"/>
      <c r="DB274" s="119"/>
      <c r="DC274" s="119"/>
      <c r="DD274" s="119"/>
      <c r="DE274" s="119"/>
      <c r="DF274" s="119"/>
      <c r="DG274" s="119"/>
      <c r="DH274" s="119"/>
      <c r="DI274" s="119"/>
      <c r="DJ274" s="119"/>
      <c r="DK274" s="119"/>
      <c r="DL274" s="119"/>
      <c r="DM274" s="119"/>
      <c r="DN274" s="119"/>
      <c r="DO274" s="119"/>
      <c r="DP274" s="119"/>
      <c r="DQ274" s="119"/>
      <c r="DR274" s="119"/>
      <c r="DS274" s="119"/>
      <c r="DT274" s="119"/>
      <c r="DU274" s="119"/>
      <c r="DV274" s="119"/>
      <c r="DW274" s="119"/>
      <c r="DX274" s="119"/>
      <c r="DY274" s="119"/>
      <c r="DZ274" s="119"/>
      <c r="EA274" s="119"/>
      <c r="EB274" s="119"/>
      <c r="EC274" s="119"/>
      <c r="ED274" s="119"/>
      <c r="EE274" s="119"/>
      <c r="EF274" s="119"/>
      <c r="EG274" s="119"/>
      <c r="EH274" s="119"/>
      <c r="EI274" s="119"/>
      <c r="EJ274" s="119"/>
      <c r="EK274" s="119"/>
      <c r="EL274" s="119"/>
      <c r="EM274" s="119"/>
      <c r="EN274" s="119"/>
      <c r="EO274" s="119"/>
      <c r="EP274" s="119"/>
      <c r="EQ274" s="119"/>
      <c r="ER274" s="119"/>
      <c r="ES274" s="119"/>
      <c r="ET274" s="119"/>
      <c r="EU274" s="119"/>
      <c r="EV274" s="119"/>
      <c r="EW274" s="119"/>
      <c r="EX274" s="119"/>
      <c r="EY274" s="119"/>
      <c r="EZ274" s="119"/>
      <c r="FA274" s="119"/>
      <c r="FB274" s="119"/>
      <c r="FC274" s="119"/>
      <c r="FD274" s="119"/>
      <c r="FE274" s="119"/>
      <c r="FF274" s="119"/>
      <c r="FG274" s="119"/>
      <c r="FH274" s="119"/>
      <c r="FI274" s="119"/>
      <c r="FJ274" s="119"/>
      <c r="FK274" s="119"/>
      <c r="FL274" s="119"/>
      <c r="FM274" s="119"/>
      <c r="FN274" s="119"/>
      <c r="FO274" s="119"/>
      <c r="FP274" s="119"/>
      <c r="FQ274" s="119"/>
      <c r="FR274" s="119"/>
      <c r="FS274" s="119"/>
      <c r="FT274" s="119"/>
      <c r="FU274" s="119"/>
      <c r="FV274" s="119"/>
      <c r="FW274" s="119"/>
      <c r="FX274" s="119"/>
      <c r="FY274" s="119"/>
      <c r="FZ274" s="119"/>
      <c r="GA274" s="119"/>
      <c r="GB274" s="119"/>
      <c r="GC274" s="119"/>
      <c r="GD274" s="119"/>
      <c r="GE274" s="119"/>
      <c r="GF274" s="119"/>
      <c r="GG274" s="119"/>
      <c r="GH274" s="119"/>
      <c r="GI274" s="119"/>
      <c r="GJ274" s="119"/>
      <c r="GK274" s="119"/>
      <c r="GL274" s="119"/>
      <c r="GM274" s="119"/>
    </row>
    <row r="275" spans="1:195" ht="14.45" customHeight="1" x14ac:dyDescent="0.25">
      <c r="A275" s="25"/>
      <c r="B275" s="26"/>
      <c r="C275" s="27"/>
      <c r="D275" s="28" t="s">
        <v>377</v>
      </c>
      <c r="E275" s="29"/>
      <c r="F275" s="30"/>
      <c r="G275" s="30"/>
      <c r="H275" s="29"/>
      <c r="I275" s="31">
        <f>SUM(I240:I245,I247:I257,I259:I274)</f>
        <v>0</v>
      </c>
      <c r="J275" s="32">
        <f>SUM(J240:J245,J247:J257,J259:J274)</f>
        <v>0</v>
      </c>
      <c r="K275" s="32">
        <f>SUM(K240:K245,K247:K257,K259:K274)</f>
        <v>0</v>
      </c>
      <c r="L275" s="32"/>
      <c r="M275" s="60"/>
    </row>
    <row r="276" spans="1:195" ht="14.45" customHeight="1" x14ac:dyDescent="0.25">
      <c r="A276" s="33"/>
      <c r="B276" s="121" t="s">
        <v>378</v>
      </c>
      <c r="C276" s="122"/>
      <c r="D276" s="123"/>
      <c r="E276" s="36"/>
      <c r="F276" s="37"/>
      <c r="G276" s="37"/>
      <c r="H276" s="36"/>
      <c r="I276" s="35"/>
      <c r="J276" s="35"/>
      <c r="K276" s="39"/>
      <c r="L276" s="39"/>
      <c r="M276" s="61"/>
    </row>
    <row r="277" spans="1:195" ht="23.1" customHeight="1" x14ac:dyDescent="0.25">
      <c r="A277" s="21"/>
      <c r="B277" s="22" t="s">
        <v>379</v>
      </c>
      <c r="C277" s="19"/>
      <c r="D277" s="19"/>
      <c r="E277" s="23"/>
      <c r="F277" s="24"/>
      <c r="G277" s="24"/>
      <c r="H277" s="23"/>
      <c r="I277" s="19"/>
      <c r="J277" s="19"/>
      <c r="K277" s="17"/>
      <c r="L277" s="17"/>
      <c r="M277" s="58"/>
    </row>
    <row r="278" spans="1:195" ht="23.1" customHeight="1" x14ac:dyDescent="0.2">
      <c r="A278" s="1"/>
      <c r="B278" s="2" t="e" vm="230">
        <v>#VALUE!</v>
      </c>
      <c r="C278" s="3">
        <v>53504</v>
      </c>
      <c r="D278" s="4" t="s">
        <v>380</v>
      </c>
      <c r="E278" s="5">
        <v>20</v>
      </c>
      <c r="F278" s="6">
        <f>1.1*E278</f>
        <v>22</v>
      </c>
      <c r="G278" s="6">
        <f t="shared" si="15"/>
        <v>20.754716981132074</v>
      </c>
      <c r="H278" s="7">
        <v>0.06</v>
      </c>
      <c r="I278" s="8"/>
      <c r="J278" s="11">
        <f t="shared" ref="J278:J316" si="19">I278*G278</f>
        <v>0</v>
      </c>
      <c r="K278" s="11">
        <f t="shared" si="17"/>
        <v>0</v>
      </c>
      <c r="L278" s="11" t="s">
        <v>57</v>
      </c>
      <c r="M278" s="59" t="s">
        <v>79</v>
      </c>
    </row>
    <row r="279" spans="1:195" ht="23.1" customHeight="1" x14ac:dyDescent="0.2">
      <c r="A279" s="1"/>
      <c r="B279" s="2" t="e" vm="231">
        <v>#VALUE!</v>
      </c>
      <c r="C279" s="3">
        <v>53505</v>
      </c>
      <c r="D279" s="4" t="s">
        <v>381</v>
      </c>
      <c r="E279" s="5">
        <v>20</v>
      </c>
      <c r="F279" s="6">
        <f>1.1*E279</f>
        <v>22</v>
      </c>
      <c r="G279" s="6">
        <f t="shared" si="15"/>
        <v>20.754716981132074</v>
      </c>
      <c r="H279" s="7">
        <v>0.06</v>
      </c>
      <c r="I279" s="8"/>
      <c r="J279" s="11">
        <f t="shared" si="19"/>
        <v>0</v>
      </c>
      <c r="K279" s="11">
        <f t="shared" si="17"/>
        <v>0</v>
      </c>
      <c r="L279" s="11" t="s">
        <v>57</v>
      </c>
      <c r="M279" s="59" t="s">
        <v>79</v>
      </c>
    </row>
    <row r="280" spans="1:195" ht="23.1" customHeight="1" x14ac:dyDescent="0.2">
      <c r="A280" s="1"/>
      <c r="B280" s="2" t="e" vm="232">
        <v>#VALUE!</v>
      </c>
      <c r="C280" s="3">
        <v>53500</v>
      </c>
      <c r="D280" s="4" t="s">
        <v>382</v>
      </c>
      <c r="E280" s="5">
        <v>10</v>
      </c>
      <c r="F280" s="6">
        <f>2.65*E280</f>
        <v>26.5</v>
      </c>
      <c r="G280" s="6">
        <f t="shared" si="15"/>
        <v>25</v>
      </c>
      <c r="H280" s="7">
        <v>0.06</v>
      </c>
      <c r="I280" s="8"/>
      <c r="J280" s="11">
        <f t="shared" si="19"/>
        <v>0</v>
      </c>
      <c r="K280" s="11">
        <f t="shared" si="17"/>
        <v>0</v>
      </c>
      <c r="L280" s="11" t="s">
        <v>57</v>
      </c>
      <c r="M280" s="59" t="s">
        <v>79</v>
      </c>
    </row>
    <row r="281" spans="1:195" ht="23.1" customHeight="1" x14ac:dyDescent="0.2">
      <c r="A281" s="1"/>
      <c r="B281" s="2" t="e" vm="233">
        <v>#VALUE!</v>
      </c>
      <c r="C281" s="3">
        <v>53503</v>
      </c>
      <c r="D281" s="4" t="s">
        <v>383</v>
      </c>
      <c r="E281" s="5">
        <v>10</v>
      </c>
      <c r="F281" s="6">
        <f>2.65*E281</f>
        <v>26.5</v>
      </c>
      <c r="G281" s="6">
        <f t="shared" si="15"/>
        <v>25</v>
      </c>
      <c r="H281" s="7">
        <v>0.06</v>
      </c>
      <c r="I281" s="8"/>
      <c r="J281" s="11">
        <f t="shared" si="19"/>
        <v>0</v>
      </c>
      <c r="K281" s="11">
        <f t="shared" si="17"/>
        <v>0</v>
      </c>
      <c r="L281" s="11" t="s">
        <v>57</v>
      </c>
      <c r="M281" s="59" t="s">
        <v>79</v>
      </c>
    </row>
    <row r="282" spans="1:195" ht="23.1" customHeight="1" x14ac:dyDescent="0.2">
      <c r="A282" s="1"/>
      <c r="B282" s="2" t="e" vm="234">
        <v>#VALUE!</v>
      </c>
      <c r="C282" s="3">
        <v>53501</v>
      </c>
      <c r="D282" s="4" t="s">
        <v>384</v>
      </c>
      <c r="E282" s="5">
        <v>10</v>
      </c>
      <c r="F282" s="6">
        <f>2.65*E282</f>
        <v>26.5</v>
      </c>
      <c r="G282" s="6">
        <f t="shared" si="15"/>
        <v>25</v>
      </c>
      <c r="H282" s="7">
        <v>0.06</v>
      </c>
      <c r="I282" s="8"/>
      <c r="J282" s="11">
        <f t="shared" si="19"/>
        <v>0</v>
      </c>
      <c r="K282" s="11">
        <f t="shared" si="17"/>
        <v>0</v>
      </c>
      <c r="L282" s="11" t="s">
        <v>57</v>
      </c>
      <c r="M282" s="59" t="s">
        <v>79</v>
      </c>
    </row>
    <row r="283" spans="1:195" ht="23.1" customHeight="1" x14ac:dyDescent="0.2">
      <c r="A283" s="1"/>
      <c r="B283" s="2" t="e" vm="235">
        <v>#VALUE!</v>
      </c>
      <c r="C283" s="3">
        <v>53502</v>
      </c>
      <c r="D283" s="4" t="s">
        <v>385</v>
      </c>
      <c r="E283" s="5">
        <v>10</v>
      </c>
      <c r="F283" s="6">
        <f>2.65*E283</f>
        <v>26.5</v>
      </c>
      <c r="G283" s="6">
        <f t="shared" si="15"/>
        <v>25</v>
      </c>
      <c r="H283" s="7">
        <v>0.06</v>
      </c>
      <c r="I283" s="8"/>
      <c r="J283" s="11">
        <f t="shared" si="19"/>
        <v>0</v>
      </c>
      <c r="K283" s="11">
        <f t="shared" si="17"/>
        <v>0</v>
      </c>
      <c r="L283" s="11" t="s">
        <v>57</v>
      </c>
      <c r="M283" s="59" t="s">
        <v>79</v>
      </c>
    </row>
    <row r="284" spans="1:195" ht="23.1" customHeight="1" x14ac:dyDescent="0.2">
      <c r="A284" s="1"/>
      <c r="B284" s="2" t="e" vm="236">
        <v>#VALUE!</v>
      </c>
      <c r="C284" s="3">
        <v>53510</v>
      </c>
      <c r="D284" s="4" t="s">
        <v>386</v>
      </c>
      <c r="E284" s="5">
        <v>10</v>
      </c>
      <c r="F284" s="6">
        <f>2.65*E284</f>
        <v>26.5</v>
      </c>
      <c r="G284" s="6">
        <f t="shared" si="15"/>
        <v>25</v>
      </c>
      <c r="H284" s="7">
        <v>0.06</v>
      </c>
      <c r="I284" s="8"/>
      <c r="J284" s="11">
        <f t="shared" si="19"/>
        <v>0</v>
      </c>
      <c r="K284" s="11">
        <f t="shared" si="17"/>
        <v>0</v>
      </c>
      <c r="L284" s="11" t="s">
        <v>57</v>
      </c>
      <c r="M284" s="59" t="s">
        <v>79</v>
      </c>
    </row>
    <row r="285" spans="1:195" ht="23.1" customHeight="1" x14ac:dyDescent="0.2">
      <c r="A285" s="1"/>
      <c r="B285" s="2" t="e" vm="237">
        <v>#VALUE!</v>
      </c>
      <c r="C285" s="3" t="s">
        <v>387</v>
      </c>
      <c r="D285" s="4" t="s">
        <v>388</v>
      </c>
      <c r="E285" s="5">
        <v>10</v>
      </c>
      <c r="F285" s="6">
        <v>36.5</v>
      </c>
      <c r="G285" s="6">
        <f t="shared" si="15"/>
        <v>34.433962264150942</v>
      </c>
      <c r="H285" s="7">
        <v>0.06</v>
      </c>
      <c r="I285" s="8"/>
      <c r="J285" s="11">
        <f t="shared" si="19"/>
        <v>0</v>
      </c>
      <c r="K285" s="11">
        <f t="shared" si="17"/>
        <v>0</v>
      </c>
      <c r="L285" s="11" t="s">
        <v>57</v>
      </c>
      <c r="M285" s="59" t="s">
        <v>79</v>
      </c>
    </row>
    <row r="286" spans="1:195" ht="23.1" customHeight="1" x14ac:dyDescent="0.2">
      <c r="A286" s="1"/>
      <c r="B286" s="2" t="e" vm="238">
        <v>#VALUE!</v>
      </c>
      <c r="C286" s="3" t="s">
        <v>389</v>
      </c>
      <c r="D286" s="4" t="s">
        <v>390</v>
      </c>
      <c r="E286" s="5">
        <v>24</v>
      </c>
      <c r="F286" s="6">
        <v>48</v>
      </c>
      <c r="G286" s="6">
        <f t="shared" si="15"/>
        <v>45.283018867924525</v>
      </c>
      <c r="H286" s="10">
        <v>0.06</v>
      </c>
      <c r="I286" s="8"/>
      <c r="J286" s="11">
        <f t="shared" si="19"/>
        <v>0</v>
      </c>
      <c r="K286" s="11">
        <f t="shared" si="17"/>
        <v>0</v>
      </c>
      <c r="L286" s="11" t="s">
        <v>16</v>
      </c>
      <c r="M286" s="59" t="s">
        <v>391</v>
      </c>
    </row>
    <row r="287" spans="1:195" ht="23.1" customHeight="1" x14ac:dyDescent="0.2">
      <c r="A287" s="1"/>
      <c r="B287" s="2" t="e" vm="239">
        <v>#VALUE!</v>
      </c>
      <c r="C287" s="3" t="s">
        <v>392</v>
      </c>
      <c r="D287" s="4" t="s">
        <v>393</v>
      </c>
      <c r="E287" s="5">
        <v>24</v>
      </c>
      <c r="F287" s="6">
        <v>39.599999999999994</v>
      </c>
      <c r="G287" s="6">
        <f t="shared" ref="G287:G354" si="20">(F287/(1+H287))</f>
        <v>37.35849056603773</v>
      </c>
      <c r="H287" s="10">
        <v>0.06</v>
      </c>
      <c r="I287" s="8"/>
      <c r="J287" s="11">
        <f t="shared" si="19"/>
        <v>0</v>
      </c>
      <c r="K287" s="11">
        <f t="shared" si="17"/>
        <v>0</v>
      </c>
      <c r="L287" s="11" t="s">
        <v>16</v>
      </c>
      <c r="M287" s="59" t="s">
        <v>391</v>
      </c>
    </row>
    <row r="288" spans="1:195" ht="14.45" customHeight="1" x14ac:dyDescent="0.2">
      <c r="A288" s="1"/>
      <c r="B288" s="2" t="e" vm="240">
        <v>#VALUE!</v>
      </c>
      <c r="C288" s="3" t="s">
        <v>394</v>
      </c>
      <c r="D288" s="4" t="s">
        <v>395</v>
      </c>
      <c r="E288" s="5">
        <v>12</v>
      </c>
      <c r="F288" s="6">
        <v>49.199999999999996</v>
      </c>
      <c r="G288" s="6">
        <f t="shared" si="20"/>
        <v>46.415094339622634</v>
      </c>
      <c r="H288" s="10">
        <v>0.06</v>
      </c>
      <c r="I288" s="8"/>
      <c r="J288" s="11">
        <f t="shared" si="19"/>
        <v>0</v>
      </c>
      <c r="K288" s="11">
        <f t="shared" si="17"/>
        <v>0</v>
      </c>
      <c r="L288" s="11" t="s">
        <v>16</v>
      </c>
      <c r="M288" s="59" t="s">
        <v>391</v>
      </c>
    </row>
    <row r="289" spans="1:195" ht="23.1" customHeight="1" x14ac:dyDescent="0.25">
      <c r="A289" s="21"/>
      <c r="B289" s="22" t="s">
        <v>396</v>
      </c>
      <c r="C289" s="19"/>
      <c r="D289" s="19"/>
      <c r="E289" s="23"/>
      <c r="F289" s="24"/>
      <c r="G289" s="24"/>
      <c r="H289" s="23"/>
      <c r="I289" s="19"/>
      <c r="J289" s="19"/>
      <c r="K289" s="17"/>
      <c r="L289" s="17"/>
      <c r="M289" s="58"/>
    </row>
    <row r="290" spans="1:195" ht="23.1" customHeight="1" x14ac:dyDescent="0.2">
      <c r="A290" s="1"/>
      <c r="B290" s="2" t="e" vm="241">
        <v>#VALUE!</v>
      </c>
      <c r="C290" s="3">
        <v>25724</v>
      </c>
      <c r="D290" s="4" t="s">
        <v>397</v>
      </c>
      <c r="E290" s="5">
        <v>8</v>
      </c>
      <c r="F290" s="6">
        <v>25.2</v>
      </c>
      <c r="G290" s="6">
        <f t="shared" si="20"/>
        <v>23.773584905660375</v>
      </c>
      <c r="H290" s="7">
        <v>0.06</v>
      </c>
      <c r="I290" s="8"/>
      <c r="J290" s="11">
        <f t="shared" si="19"/>
        <v>0</v>
      </c>
      <c r="K290" s="11">
        <f t="shared" ref="K290:K357" si="21">F290*I290</f>
        <v>0</v>
      </c>
      <c r="L290" s="11" t="s">
        <v>16</v>
      </c>
      <c r="M290" s="59" t="s">
        <v>398</v>
      </c>
    </row>
    <row r="291" spans="1:195" ht="23.1" customHeight="1" x14ac:dyDescent="0.2">
      <c r="A291" s="1"/>
      <c r="B291" s="2" t="e" vm="242">
        <v>#VALUE!</v>
      </c>
      <c r="C291" s="3">
        <v>25728</v>
      </c>
      <c r="D291" s="4" t="s">
        <v>399</v>
      </c>
      <c r="E291" s="5">
        <v>8</v>
      </c>
      <c r="F291" s="6">
        <v>31.6</v>
      </c>
      <c r="G291" s="6">
        <f t="shared" si="20"/>
        <v>29.811320754716981</v>
      </c>
      <c r="H291" s="7">
        <v>0.06</v>
      </c>
      <c r="I291" s="8"/>
      <c r="J291" s="11">
        <f t="shared" si="19"/>
        <v>0</v>
      </c>
      <c r="K291" s="11">
        <f t="shared" si="21"/>
        <v>0</v>
      </c>
      <c r="L291" s="11" t="s">
        <v>16</v>
      </c>
      <c r="M291" s="59" t="s">
        <v>400</v>
      </c>
    </row>
    <row r="292" spans="1:195" ht="23.1" customHeight="1" x14ac:dyDescent="0.2">
      <c r="A292" s="1"/>
      <c r="B292" s="2" t="e" vm="243">
        <v>#VALUE!</v>
      </c>
      <c r="C292" s="3">
        <v>25725</v>
      </c>
      <c r="D292" s="4" t="s">
        <v>401</v>
      </c>
      <c r="E292" s="5">
        <v>8</v>
      </c>
      <c r="F292" s="6">
        <v>32</v>
      </c>
      <c r="G292" s="6">
        <f t="shared" si="20"/>
        <v>30.188679245283016</v>
      </c>
      <c r="H292" s="7">
        <v>0.06</v>
      </c>
      <c r="I292" s="8"/>
      <c r="J292" s="11">
        <f t="shared" si="19"/>
        <v>0</v>
      </c>
      <c r="K292" s="11">
        <f t="shared" si="21"/>
        <v>0</v>
      </c>
      <c r="L292" s="11" t="s">
        <v>16</v>
      </c>
      <c r="M292" s="59" t="s">
        <v>26</v>
      </c>
    </row>
    <row r="293" spans="1:195" ht="23.1" customHeight="1" x14ac:dyDescent="0.2">
      <c r="A293" s="1"/>
      <c r="B293" s="2" t="e" vm="244">
        <v>#VALUE!</v>
      </c>
      <c r="C293" s="3">
        <v>25726</v>
      </c>
      <c r="D293" s="4" t="s">
        <v>402</v>
      </c>
      <c r="E293" s="5">
        <v>8</v>
      </c>
      <c r="F293" s="6">
        <v>34.799999999999997</v>
      </c>
      <c r="G293" s="6">
        <f t="shared" si="20"/>
        <v>32.830188679245282</v>
      </c>
      <c r="H293" s="7">
        <v>0.06</v>
      </c>
      <c r="I293" s="8"/>
      <c r="J293" s="11">
        <f t="shared" si="19"/>
        <v>0</v>
      </c>
      <c r="K293" s="11">
        <f t="shared" si="21"/>
        <v>0</v>
      </c>
      <c r="L293" s="11" t="s">
        <v>16</v>
      </c>
      <c r="M293" s="59" t="s">
        <v>26</v>
      </c>
    </row>
    <row r="294" spans="1:195" ht="23.1" customHeight="1" x14ac:dyDescent="0.2">
      <c r="A294" s="1"/>
      <c r="B294" s="14" t="e" vm="245">
        <v>#VALUE!</v>
      </c>
      <c r="C294" s="3">
        <v>25727</v>
      </c>
      <c r="D294" s="4" t="s">
        <v>403</v>
      </c>
      <c r="E294" s="5">
        <v>8</v>
      </c>
      <c r="F294" s="6">
        <v>34.799999999999997</v>
      </c>
      <c r="G294" s="6">
        <f t="shared" si="20"/>
        <v>32.830188679245282</v>
      </c>
      <c r="H294" s="7">
        <v>0.06</v>
      </c>
      <c r="I294" s="8"/>
      <c r="J294" s="11">
        <f t="shared" si="19"/>
        <v>0</v>
      </c>
      <c r="K294" s="11">
        <f t="shared" si="21"/>
        <v>0</v>
      </c>
      <c r="L294" s="11" t="s">
        <v>16</v>
      </c>
      <c r="M294" s="59" t="s">
        <v>404</v>
      </c>
    </row>
    <row r="295" spans="1:195" ht="23.1" customHeight="1" x14ac:dyDescent="0.2">
      <c r="A295" s="1"/>
      <c r="B295" s="2" t="e" vm="246">
        <v>#VALUE!</v>
      </c>
      <c r="C295" s="3">
        <v>25744</v>
      </c>
      <c r="D295" s="4" t="s">
        <v>405</v>
      </c>
      <c r="E295" s="5">
        <v>9</v>
      </c>
      <c r="F295" s="6">
        <v>41.85</v>
      </c>
      <c r="G295" s="6">
        <f t="shared" si="20"/>
        <v>39.481132075471699</v>
      </c>
      <c r="H295" s="7">
        <v>0.06</v>
      </c>
      <c r="I295" s="8"/>
      <c r="J295" s="11">
        <f t="shared" si="19"/>
        <v>0</v>
      </c>
      <c r="K295" s="11">
        <f t="shared" si="21"/>
        <v>0</v>
      </c>
      <c r="L295" s="11" t="s">
        <v>16</v>
      </c>
      <c r="M295" s="59" t="s">
        <v>406</v>
      </c>
    </row>
    <row r="296" spans="1:195" ht="23.1" customHeight="1" x14ac:dyDescent="0.2">
      <c r="A296" s="1"/>
      <c r="B296" s="2" t="e" vm="247">
        <v>#VALUE!</v>
      </c>
      <c r="C296" s="3">
        <v>25745</v>
      </c>
      <c r="D296" s="4" t="s">
        <v>407</v>
      </c>
      <c r="E296" s="5">
        <v>9</v>
      </c>
      <c r="F296" s="6">
        <v>41.85</v>
      </c>
      <c r="G296" s="6">
        <f t="shared" si="20"/>
        <v>39.481132075471699</v>
      </c>
      <c r="H296" s="7">
        <v>0.06</v>
      </c>
      <c r="I296" s="8"/>
      <c r="J296" s="11">
        <f t="shared" si="19"/>
        <v>0</v>
      </c>
      <c r="K296" s="11">
        <f t="shared" si="21"/>
        <v>0</v>
      </c>
      <c r="L296" s="11" t="s">
        <v>16</v>
      </c>
      <c r="M296" s="59" t="s">
        <v>406</v>
      </c>
    </row>
    <row r="297" spans="1:195" ht="14.45" customHeight="1" x14ac:dyDescent="0.2">
      <c r="A297" s="1"/>
      <c r="B297" s="2" t="e" vm="248">
        <v>#VALUE!</v>
      </c>
      <c r="C297" s="3">
        <v>25746</v>
      </c>
      <c r="D297" s="4" t="s">
        <v>408</v>
      </c>
      <c r="E297" s="5">
        <v>9</v>
      </c>
      <c r="F297" s="6">
        <v>41.85</v>
      </c>
      <c r="G297" s="6">
        <f t="shared" si="20"/>
        <v>39.481132075471699</v>
      </c>
      <c r="H297" s="10">
        <v>0.06</v>
      </c>
      <c r="I297" s="8"/>
      <c r="J297" s="11">
        <f t="shared" si="19"/>
        <v>0</v>
      </c>
      <c r="K297" s="11">
        <f t="shared" si="21"/>
        <v>0</v>
      </c>
      <c r="L297" s="11" t="s">
        <v>16</v>
      </c>
      <c r="M297" s="59" t="s">
        <v>406</v>
      </c>
    </row>
    <row r="298" spans="1:195" ht="23.1" customHeight="1" x14ac:dyDescent="0.25">
      <c r="A298" s="21"/>
      <c r="B298" s="22" t="s">
        <v>409</v>
      </c>
      <c r="C298" s="19"/>
      <c r="D298" s="19"/>
      <c r="E298" s="23"/>
      <c r="F298" s="24"/>
      <c r="G298" s="24"/>
      <c r="H298" s="23"/>
      <c r="I298" s="19"/>
      <c r="J298" s="19"/>
      <c r="K298" s="17"/>
      <c r="L298" s="17"/>
      <c r="M298" s="58"/>
    </row>
    <row r="299" spans="1:195" ht="23.1" customHeight="1" x14ac:dyDescent="0.2">
      <c r="A299" s="1"/>
      <c r="B299" s="2" t="e" vm="249">
        <v>#VALUE!</v>
      </c>
      <c r="C299" s="3">
        <v>47925</v>
      </c>
      <c r="D299" s="4" t="s">
        <v>410</v>
      </c>
      <c r="E299" s="5">
        <v>6</v>
      </c>
      <c r="F299" s="6">
        <v>4.5999999999999996</v>
      </c>
      <c r="G299" s="6">
        <f t="shared" si="20"/>
        <v>4.3396226415094334</v>
      </c>
      <c r="H299" s="7">
        <v>0.06</v>
      </c>
      <c r="I299" s="8"/>
      <c r="J299" s="11">
        <f t="shared" si="19"/>
        <v>0</v>
      </c>
      <c r="K299" s="11">
        <f t="shared" si="21"/>
        <v>0</v>
      </c>
      <c r="L299" s="11" t="s">
        <v>101</v>
      </c>
      <c r="M299" s="59" t="s">
        <v>79</v>
      </c>
    </row>
    <row r="300" spans="1:195" ht="23.1" customHeight="1" x14ac:dyDescent="0.2">
      <c r="A300" s="1"/>
      <c r="B300" s="2" t="e" vm="250">
        <v>#VALUE!</v>
      </c>
      <c r="C300" s="3">
        <v>47926</v>
      </c>
      <c r="D300" s="4" t="s">
        <v>411</v>
      </c>
      <c r="E300" s="5">
        <v>6</v>
      </c>
      <c r="F300" s="6">
        <v>5</v>
      </c>
      <c r="G300" s="6">
        <f t="shared" si="20"/>
        <v>4.7169811320754711</v>
      </c>
      <c r="H300" s="7">
        <v>0.06</v>
      </c>
      <c r="I300" s="8"/>
      <c r="J300" s="11">
        <f t="shared" si="19"/>
        <v>0</v>
      </c>
      <c r="K300" s="11">
        <f t="shared" si="21"/>
        <v>0</v>
      </c>
      <c r="L300" s="11" t="s">
        <v>101</v>
      </c>
      <c r="M300" s="59" t="s">
        <v>79</v>
      </c>
    </row>
    <row r="301" spans="1:195" ht="23.1" customHeight="1" x14ac:dyDescent="0.2">
      <c r="A301" s="1"/>
      <c r="B301" s="2" t="e" vm="251">
        <v>#VALUE!</v>
      </c>
      <c r="C301" s="3">
        <v>27154</v>
      </c>
      <c r="D301" s="4" t="s">
        <v>412</v>
      </c>
      <c r="E301" s="5">
        <v>12</v>
      </c>
      <c r="F301" s="6">
        <v>29.400000000000002</v>
      </c>
      <c r="G301" s="6">
        <f t="shared" si="20"/>
        <v>27.735849056603776</v>
      </c>
      <c r="H301" s="7">
        <v>0.06</v>
      </c>
      <c r="I301" s="8"/>
      <c r="J301" s="11">
        <f t="shared" si="19"/>
        <v>0</v>
      </c>
      <c r="K301" s="11">
        <f t="shared" si="21"/>
        <v>0</v>
      </c>
      <c r="L301" s="11" t="s">
        <v>16</v>
      </c>
      <c r="M301" s="59" t="s">
        <v>413</v>
      </c>
    </row>
    <row r="302" spans="1:195" ht="23.1" customHeight="1" x14ac:dyDescent="0.2">
      <c r="A302" s="1"/>
      <c r="B302" s="2" t="e" vm="252">
        <v>#VALUE!</v>
      </c>
      <c r="C302" s="3">
        <v>28605</v>
      </c>
      <c r="D302" s="4" t="s">
        <v>414</v>
      </c>
      <c r="E302" s="5">
        <v>12</v>
      </c>
      <c r="F302" s="6">
        <v>48</v>
      </c>
      <c r="G302" s="6">
        <f t="shared" si="20"/>
        <v>45.283018867924525</v>
      </c>
      <c r="H302" s="7">
        <v>0.06</v>
      </c>
      <c r="I302" s="8"/>
      <c r="J302" s="11">
        <f t="shared" si="19"/>
        <v>0</v>
      </c>
      <c r="K302" s="11">
        <f t="shared" si="21"/>
        <v>0</v>
      </c>
      <c r="L302" s="11" t="s">
        <v>16</v>
      </c>
      <c r="M302" s="59" t="s">
        <v>74</v>
      </c>
    </row>
    <row r="303" spans="1:195" ht="23.1" customHeight="1" x14ac:dyDescent="0.2">
      <c r="A303" s="1"/>
      <c r="B303" s="2" t="e" vm="253">
        <v>#VALUE!</v>
      </c>
      <c r="C303" s="3">
        <v>88364</v>
      </c>
      <c r="D303" s="4" t="s">
        <v>415</v>
      </c>
      <c r="E303" s="5">
        <v>6</v>
      </c>
      <c r="F303" s="6">
        <f>4.25*6</f>
        <v>25.5</v>
      </c>
      <c r="G303" s="6">
        <f t="shared" si="20"/>
        <v>24.056603773584904</v>
      </c>
      <c r="H303" s="7">
        <v>0.06</v>
      </c>
      <c r="I303" s="8"/>
      <c r="J303" s="11">
        <f t="shared" si="19"/>
        <v>0</v>
      </c>
      <c r="K303" s="11">
        <f t="shared" si="21"/>
        <v>0</v>
      </c>
      <c r="L303" s="11" t="s">
        <v>57</v>
      </c>
      <c r="M303" s="59" t="s">
        <v>178</v>
      </c>
    </row>
    <row r="304" spans="1:195" s="120" customFormat="1" ht="22.9" customHeight="1" x14ac:dyDescent="0.2">
      <c r="A304" s="1"/>
      <c r="B304" s="2" t="e" vm="254">
        <v>#VALUE!</v>
      </c>
      <c r="C304" s="3">
        <v>88018</v>
      </c>
      <c r="D304" s="4" t="s">
        <v>416</v>
      </c>
      <c r="E304" s="5">
        <v>6</v>
      </c>
      <c r="F304" s="6">
        <f>4.9*6</f>
        <v>29.400000000000002</v>
      </c>
      <c r="G304" s="6">
        <f t="shared" si="20"/>
        <v>27.735849056603776</v>
      </c>
      <c r="H304" s="7">
        <v>0.06</v>
      </c>
      <c r="I304" s="8"/>
      <c r="J304" s="11">
        <f t="shared" si="19"/>
        <v>0</v>
      </c>
      <c r="K304" s="11">
        <f t="shared" si="21"/>
        <v>0</v>
      </c>
      <c r="L304" s="11" t="s">
        <v>57</v>
      </c>
      <c r="M304" s="59" t="s">
        <v>178</v>
      </c>
      <c r="N304" s="119"/>
      <c r="O304" s="119"/>
      <c r="P304" s="119"/>
      <c r="Q304" s="119"/>
      <c r="R304" s="119"/>
      <c r="S304" s="119"/>
      <c r="T304" s="119"/>
      <c r="U304" s="119"/>
      <c r="V304" s="119"/>
      <c r="W304" s="119"/>
      <c r="X304" s="119"/>
      <c r="Y304" s="119"/>
      <c r="Z304" s="119"/>
      <c r="AA304" s="119"/>
      <c r="AB304" s="119"/>
      <c r="AC304" s="119"/>
      <c r="AD304" s="119"/>
      <c r="AE304" s="119"/>
      <c r="AF304" s="119"/>
      <c r="AG304" s="119"/>
      <c r="AH304" s="119"/>
      <c r="AI304" s="119"/>
      <c r="AJ304" s="119"/>
      <c r="AK304" s="119"/>
      <c r="AL304" s="119"/>
      <c r="AM304" s="119"/>
      <c r="AN304" s="119"/>
      <c r="AO304" s="119"/>
      <c r="AP304" s="119"/>
      <c r="AQ304" s="119"/>
      <c r="AR304" s="119"/>
      <c r="AS304" s="119"/>
      <c r="AT304" s="119"/>
      <c r="AU304" s="119"/>
      <c r="AV304" s="119"/>
      <c r="AW304" s="119"/>
      <c r="AX304" s="119"/>
      <c r="AY304" s="119"/>
      <c r="AZ304" s="119"/>
      <c r="BA304" s="119"/>
      <c r="BB304" s="119"/>
      <c r="BC304" s="119"/>
      <c r="BD304" s="119"/>
      <c r="BE304" s="119"/>
      <c r="BF304" s="119"/>
      <c r="BG304" s="119"/>
      <c r="BH304" s="119"/>
      <c r="BI304" s="119"/>
      <c r="BJ304" s="119"/>
      <c r="BK304" s="119"/>
      <c r="BL304" s="119"/>
      <c r="BM304" s="119"/>
      <c r="BN304" s="119"/>
      <c r="BO304" s="119"/>
      <c r="BP304" s="119"/>
      <c r="BQ304" s="119"/>
      <c r="BR304" s="119"/>
      <c r="BS304" s="119"/>
      <c r="BT304" s="119"/>
      <c r="BU304" s="119"/>
      <c r="BV304" s="119"/>
      <c r="BW304" s="119"/>
      <c r="BX304" s="119"/>
      <c r="BY304" s="119"/>
      <c r="BZ304" s="119"/>
      <c r="CA304" s="119"/>
      <c r="CB304" s="119"/>
      <c r="CC304" s="119"/>
      <c r="CD304" s="119"/>
      <c r="CE304" s="119"/>
      <c r="CF304" s="119"/>
      <c r="CG304" s="119"/>
      <c r="CH304" s="119"/>
      <c r="CI304" s="119"/>
      <c r="CJ304" s="119"/>
      <c r="CK304" s="119"/>
      <c r="CL304" s="119"/>
      <c r="CM304" s="119"/>
      <c r="CN304" s="119"/>
      <c r="CO304" s="119"/>
      <c r="CP304" s="119"/>
      <c r="CQ304" s="119"/>
      <c r="CR304" s="119"/>
      <c r="CS304" s="119"/>
      <c r="CT304" s="119"/>
      <c r="CU304" s="119"/>
      <c r="CV304" s="119"/>
      <c r="CW304" s="119"/>
      <c r="CX304" s="119"/>
      <c r="CY304" s="119"/>
      <c r="CZ304" s="119"/>
      <c r="DA304" s="119"/>
      <c r="DB304" s="119"/>
      <c r="DC304" s="119"/>
      <c r="DD304" s="119"/>
      <c r="DE304" s="119"/>
      <c r="DF304" s="119"/>
      <c r="DG304" s="119"/>
      <c r="DH304" s="119"/>
      <c r="DI304" s="119"/>
      <c r="DJ304" s="119"/>
      <c r="DK304" s="119"/>
      <c r="DL304" s="119"/>
      <c r="DM304" s="119"/>
      <c r="DN304" s="119"/>
      <c r="DO304" s="119"/>
      <c r="DP304" s="119"/>
      <c r="DQ304" s="119"/>
      <c r="DR304" s="119"/>
      <c r="DS304" s="119"/>
      <c r="DT304" s="119"/>
      <c r="DU304" s="119"/>
      <c r="DV304" s="119"/>
      <c r="DW304" s="119"/>
      <c r="DX304" s="119"/>
      <c r="DY304" s="119"/>
      <c r="DZ304" s="119"/>
      <c r="EA304" s="119"/>
      <c r="EB304" s="119"/>
      <c r="EC304" s="119"/>
      <c r="ED304" s="119"/>
      <c r="EE304" s="119"/>
      <c r="EF304" s="119"/>
      <c r="EG304" s="119"/>
      <c r="EH304" s="119"/>
      <c r="EI304" s="119"/>
      <c r="EJ304" s="119"/>
      <c r="EK304" s="119"/>
      <c r="EL304" s="119"/>
      <c r="EM304" s="119"/>
      <c r="EN304" s="119"/>
      <c r="EO304" s="119"/>
      <c r="EP304" s="119"/>
      <c r="EQ304" s="119"/>
      <c r="ER304" s="119"/>
      <c r="ES304" s="119"/>
      <c r="ET304" s="119"/>
      <c r="EU304" s="119"/>
      <c r="EV304" s="119"/>
      <c r="EW304" s="119"/>
      <c r="EX304" s="119"/>
      <c r="EY304" s="119"/>
      <c r="EZ304" s="119"/>
      <c r="FA304" s="119"/>
      <c r="FB304" s="119"/>
      <c r="FC304" s="119"/>
      <c r="FD304" s="119"/>
      <c r="FE304" s="119"/>
      <c r="FF304" s="119"/>
      <c r="FG304" s="119"/>
      <c r="FH304" s="119"/>
      <c r="FI304" s="119"/>
      <c r="FJ304" s="119"/>
      <c r="FK304" s="119"/>
      <c r="FL304" s="119"/>
      <c r="FM304" s="119"/>
      <c r="FN304" s="119"/>
      <c r="FO304" s="119"/>
      <c r="FP304" s="119"/>
      <c r="FQ304" s="119"/>
      <c r="FR304" s="119"/>
      <c r="FS304" s="119"/>
      <c r="FT304" s="119"/>
      <c r="FU304" s="119"/>
      <c r="FV304" s="119"/>
      <c r="FW304" s="119"/>
      <c r="FX304" s="119"/>
      <c r="FY304" s="119"/>
      <c r="FZ304" s="119"/>
      <c r="GA304" s="119"/>
      <c r="GB304" s="119"/>
      <c r="GC304" s="119"/>
      <c r="GD304" s="119"/>
      <c r="GE304" s="119"/>
      <c r="GF304" s="119"/>
      <c r="GG304" s="119"/>
      <c r="GH304" s="119"/>
      <c r="GI304" s="119"/>
      <c r="GJ304" s="119"/>
      <c r="GK304" s="119"/>
      <c r="GL304" s="119"/>
      <c r="GM304" s="119"/>
    </row>
    <row r="305" spans="1:195" ht="14.45" customHeight="1" x14ac:dyDescent="0.25">
      <c r="A305" s="25"/>
      <c r="B305" s="26"/>
      <c r="C305" s="27"/>
      <c r="D305" s="28" t="s">
        <v>417</v>
      </c>
      <c r="E305" s="29"/>
      <c r="F305" s="30"/>
      <c r="G305" s="30"/>
      <c r="H305" s="29"/>
      <c r="I305" s="31">
        <f>SUM(I278:I288,I290:I297,I299:I304)</f>
        <v>0</v>
      </c>
      <c r="J305" s="32">
        <f>SUM(J278:J288,J290:J297,J299:J304)</f>
        <v>0</v>
      </c>
      <c r="K305" s="32">
        <f>SUM(K278:K288,K290:K297,K299:K304)</f>
        <v>0</v>
      </c>
      <c r="L305" s="32"/>
      <c r="M305" s="60"/>
    </row>
    <row r="306" spans="1:195" ht="23.1" customHeight="1" x14ac:dyDescent="0.25">
      <c r="A306" s="33"/>
      <c r="B306" s="34" t="s">
        <v>509</v>
      </c>
      <c r="C306" s="35"/>
      <c r="D306" s="35"/>
      <c r="E306" s="36"/>
      <c r="F306" s="37"/>
      <c r="G306" s="37"/>
      <c r="H306" s="36"/>
      <c r="I306" s="35"/>
      <c r="J306" s="35"/>
      <c r="K306" s="39"/>
      <c r="L306" s="39"/>
      <c r="M306" s="61"/>
    </row>
    <row r="307" spans="1:195" ht="23.1" customHeight="1" x14ac:dyDescent="0.2">
      <c r="A307" s="1"/>
      <c r="B307" s="2" t="e" vm="255">
        <v>#VALUE!</v>
      </c>
      <c r="C307" s="3" t="s">
        <v>418</v>
      </c>
      <c r="D307" s="4" t="s">
        <v>547</v>
      </c>
      <c r="E307" s="5">
        <v>18</v>
      </c>
      <c r="F307" s="6">
        <v>101.7</v>
      </c>
      <c r="G307" s="6">
        <f t="shared" si="20"/>
        <v>95.943396226415089</v>
      </c>
      <c r="H307" s="7">
        <v>0.06</v>
      </c>
      <c r="I307" s="8"/>
      <c r="J307" s="11">
        <f t="shared" si="19"/>
        <v>0</v>
      </c>
      <c r="K307" s="11">
        <f t="shared" si="21"/>
        <v>0</v>
      </c>
      <c r="L307" s="11" t="s">
        <v>16</v>
      </c>
      <c r="M307" s="59" t="s">
        <v>354</v>
      </c>
    </row>
    <row r="308" spans="1:195" ht="23.1" customHeight="1" x14ac:dyDescent="0.2">
      <c r="A308" s="1"/>
      <c r="B308" s="2" t="e" vm="256">
        <v>#VALUE!</v>
      </c>
      <c r="C308" s="3">
        <v>25628</v>
      </c>
      <c r="D308" s="4" t="s">
        <v>419</v>
      </c>
      <c r="E308" s="5">
        <v>8</v>
      </c>
      <c r="F308" s="6">
        <v>42.8</v>
      </c>
      <c r="G308" s="6">
        <f t="shared" si="20"/>
        <v>40.377358490566031</v>
      </c>
      <c r="H308" s="7">
        <v>0.06</v>
      </c>
      <c r="I308" s="8"/>
      <c r="J308" s="11">
        <f t="shared" si="19"/>
        <v>0</v>
      </c>
      <c r="K308" s="11">
        <f t="shared" si="21"/>
        <v>0</v>
      </c>
      <c r="L308" s="11" t="s">
        <v>16</v>
      </c>
      <c r="M308" s="59" t="s">
        <v>420</v>
      </c>
    </row>
    <row r="309" spans="1:195" ht="23.1" customHeight="1" x14ac:dyDescent="0.2">
      <c r="A309" s="1"/>
      <c r="B309" s="2" t="e" vm="257">
        <v>#VALUE!</v>
      </c>
      <c r="C309" s="3">
        <v>25629</v>
      </c>
      <c r="D309" s="4" t="s">
        <v>421</v>
      </c>
      <c r="E309" s="5">
        <v>8</v>
      </c>
      <c r="F309" s="6">
        <v>39.6</v>
      </c>
      <c r="G309" s="6">
        <f t="shared" si="20"/>
        <v>37.358490566037737</v>
      </c>
      <c r="H309" s="7">
        <v>0.06</v>
      </c>
      <c r="I309" s="8"/>
      <c r="J309" s="11">
        <f t="shared" si="19"/>
        <v>0</v>
      </c>
      <c r="K309" s="11">
        <f t="shared" si="21"/>
        <v>0</v>
      </c>
      <c r="L309" s="11" t="s">
        <v>16</v>
      </c>
      <c r="M309" s="59" t="s">
        <v>422</v>
      </c>
    </row>
    <row r="310" spans="1:195" ht="23.1" customHeight="1" x14ac:dyDescent="0.2">
      <c r="A310" s="1"/>
      <c r="B310" s="2" t="e" vm="258">
        <v>#VALUE!</v>
      </c>
      <c r="C310" s="3" t="s">
        <v>423</v>
      </c>
      <c r="D310" s="4" t="s">
        <v>424</v>
      </c>
      <c r="E310" s="5">
        <v>8</v>
      </c>
      <c r="F310" s="6">
        <f>3.95*8</f>
        <v>31.6</v>
      </c>
      <c r="G310" s="6">
        <f t="shared" si="20"/>
        <v>29.811320754716981</v>
      </c>
      <c r="H310" s="7">
        <v>0.06</v>
      </c>
      <c r="I310" s="8"/>
      <c r="J310" s="11">
        <f t="shared" si="19"/>
        <v>0</v>
      </c>
      <c r="K310" s="11">
        <f t="shared" si="21"/>
        <v>0</v>
      </c>
      <c r="L310" s="11" t="s">
        <v>16</v>
      </c>
      <c r="M310" s="59" t="s">
        <v>398</v>
      </c>
    </row>
    <row r="311" spans="1:195" ht="23.1" customHeight="1" x14ac:dyDescent="0.2">
      <c r="A311" s="1"/>
      <c r="B311" s="2" t="e" vm="259">
        <v>#VALUE!</v>
      </c>
      <c r="C311" s="3">
        <v>25731</v>
      </c>
      <c r="D311" s="4" t="s">
        <v>425</v>
      </c>
      <c r="E311" s="5">
        <v>8</v>
      </c>
      <c r="F311" s="6">
        <v>29.6</v>
      </c>
      <c r="G311" s="6">
        <f t="shared" si="20"/>
        <v>27.924528301886792</v>
      </c>
      <c r="H311" s="7">
        <v>0.06</v>
      </c>
      <c r="I311" s="8"/>
      <c r="J311" s="11">
        <f t="shared" si="19"/>
        <v>0</v>
      </c>
      <c r="K311" s="11">
        <f t="shared" si="21"/>
        <v>0</v>
      </c>
      <c r="L311" s="11" t="s">
        <v>16</v>
      </c>
      <c r="M311" s="59" t="s">
        <v>426</v>
      </c>
    </row>
    <row r="312" spans="1:195" ht="23.1" customHeight="1" x14ac:dyDescent="0.2">
      <c r="A312" s="1"/>
      <c r="B312" s="2" t="e" vm="260">
        <v>#VALUE!</v>
      </c>
      <c r="C312" s="3">
        <v>88336</v>
      </c>
      <c r="D312" s="4" t="s">
        <v>427</v>
      </c>
      <c r="E312" s="5">
        <v>6</v>
      </c>
      <c r="F312" s="6">
        <f>8.5*6</f>
        <v>51</v>
      </c>
      <c r="G312" s="6">
        <f t="shared" si="20"/>
        <v>48.113207547169807</v>
      </c>
      <c r="H312" s="7">
        <v>0.06</v>
      </c>
      <c r="I312" s="8"/>
      <c r="J312" s="11">
        <f t="shared" si="19"/>
        <v>0</v>
      </c>
      <c r="K312" s="11">
        <f t="shared" si="21"/>
        <v>0</v>
      </c>
      <c r="L312" s="11" t="s">
        <v>57</v>
      </c>
      <c r="M312" s="59" t="s">
        <v>178</v>
      </c>
    </row>
    <row r="313" spans="1:195" ht="23.1" customHeight="1" x14ac:dyDescent="0.2">
      <c r="A313" s="1"/>
      <c r="B313" s="2" t="e" vm="261">
        <v>#VALUE!</v>
      </c>
      <c r="C313" s="3" t="s">
        <v>501</v>
      </c>
      <c r="D313" s="4" t="s">
        <v>502</v>
      </c>
      <c r="E313" s="5">
        <v>12</v>
      </c>
      <c r="F313" s="6">
        <v>59.4</v>
      </c>
      <c r="G313" s="6">
        <v>56.04</v>
      </c>
      <c r="H313" s="7">
        <v>0.06</v>
      </c>
      <c r="I313" s="8"/>
      <c r="J313" s="11">
        <f>I313*G313</f>
        <v>0</v>
      </c>
      <c r="K313" s="11">
        <f>F313*I313</f>
        <v>0</v>
      </c>
      <c r="L313" s="11" t="s">
        <v>16</v>
      </c>
      <c r="M313" s="59" t="s">
        <v>74</v>
      </c>
    </row>
    <row r="314" spans="1:195" ht="23.1" customHeight="1" x14ac:dyDescent="0.2">
      <c r="A314" s="1"/>
      <c r="B314" s="2" t="e" vm="262">
        <v>#VALUE!</v>
      </c>
      <c r="C314" s="3">
        <v>28814</v>
      </c>
      <c r="D314" s="4" t="s">
        <v>428</v>
      </c>
      <c r="E314" s="5">
        <v>12</v>
      </c>
      <c r="F314" s="6">
        <v>54.599999999999994</v>
      </c>
      <c r="G314" s="6">
        <f t="shared" si="20"/>
        <v>51.50943396226414</v>
      </c>
      <c r="H314" s="7">
        <v>0.06</v>
      </c>
      <c r="I314" s="8"/>
      <c r="J314" s="11">
        <f t="shared" si="19"/>
        <v>0</v>
      </c>
      <c r="K314" s="11">
        <f t="shared" si="21"/>
        <v>0</v>
      </c>
      <c r="L314" s="11" t="s">
        <v>16</v>
      </c>
      <c r="M314" s="59" t="s">
        <v>74</v>
      </c>
    </row>
    <row r="315" spans="1:195" ht="23.1" customHeight="1" x14ac:dyDescent="0.2">
      <c r="A315" s="1"/>
      <c r="B315" s="2" t="e" vm="263">
        <v>#VALUE!</v>
      </c>
      <c r="C315" s="3">
        <v>28813</v>
      </c>
      <c r="D315" s="4" t="s">
        <v>429</v>
      </c>
      <c r="E315" s="5">
        <v>12</v>
      </c>
      <c r="F315" s="6">
        <v>50.400000000000006</v>
      </c>
      <c r="G315" s="6">
        <f t="shared" si="20"/>
        <v>47.547169811320757</v>
      </c>
      <c r="H315" s="7">
        <v>0.06</v>
      </c>
      <c r="I315" s="8"/>
      <c r="J315" s="11">
        <f t="shared" si="19"/>
        <v>0</v>
      </c>
      <c r="K315" s="11">
        <f t="shared" si="21"/>
        <v>0</v>
      </c>
      <c r="L315" s="11" t="s">
        <v>16</v>
      </c>
      <c r="M315" s="59" t="s">
        <v>74</v>
      </c>
    </row>
    <row r="316" spans="1:195" s="120" customFormat="1" ht="27" customHeight="1" x14ac:dyDescent="0.2">
      <c r="A316" s="1"/>
      <c r="B316" s="2" t="e" vm="264">
        <v>#VALUE!</v>
      </c>
      <c r="C316" s="3">
        <v>27525</v>
      </c>
      <c r="D316" s="4" t="s">
        <v>430</v>
      </c>
      <c r="E316" s="5">
        <v>6</v>
      </c>
      <c r="F316" s="6">
        <v>21.6</v>
      </c>
      <c r="G316" s="6">
        <f t="shared" si="20"/>
        <v>20.377358490566039</v>
      </c>
      <c r="H316" s="7">
        <v>0.06</v>
      </c>
      <c r="I316" s="8"/>
      <c r="J316" s="11">
        <f t="shared" si="19"/>
        <v>0</v>
      </c>
      <c r="K316" s="11">
        <f t="shared" si="21"/>
        <v>0</v>
      </c>
      <c r="L316" s="11" t="s">
        <v>16</v>
      </c>
      <c r="M316" s="59" t="s">
        <v>364</v>
      </c>
      <c r="N316" s="119"/>
      <c r="O316" s="119"/>
      <c r="P316" s="119"/>
      <c r="Q316" s="119"/>
      <c r="R316" s="119"/>
      <c r="S316" s="119"/>
      <c r="T316" s="119"/>
      <c r="U316" s="119"/>
      <c r="V316" s="119"/>
      <c r="W316" s="119"/>
      <c r="X316" s="119"/>
      <c r="Y316" s="119"/>
      <c r="Z316" s="119"/>
      <c r="AA316" s="119"/>
      <c r="AB316" s="119"/>
      <c r="AC316" s="119"/>
      <c r="AD316" s="119"/>
      <c r="AE316" s="119"/>
      <c r="AF316" s="119"/>
      <c r="AG316" s="119"/>
      <c r="AH316" s="119"/>
      <c r="AI316" s="119"/>
      <c r="AJ316" s="119"/>
      <c r="AK316" s="119"/>
      <c r="AL316" s="119"/>
      <c r="AM316" s="119"/>
      <c r="AN316" s="119"/>
      <c r="AO316" s="119"/>
      <c r="AP316" s="119"/>
      <c r="AQ316" s="119"/>
      <c r="AR316" s="119"/>
      <c r="AS316" s="119"/>
      <c r="AT316" s="119"/>
      <c r="AU316" s="119"/>
      <c r="AV316" s="119"/>
      <c r="AW316" s="119"/>
      <c r="AX316" s="119"/>
      <c r="AY316" s="119"/>
      <c r="AZ316" s="119"/>
      <c r="BA316" s="119"/>
      <c r="BB316" s="119"/>
      <c r="BC316" s="119"/>
      <c r="BD316" s="119"/>
      <c r="BE316" s="119"/>
      <c r="BF316" s="119"/>
      <c r="BG316" s="119"/>
      <c r="BH316" s="119"/>
      <c r="BI316" s="119"/>
      <c r="BJ316" s="119"/>
      <c r="BK316" s="119"/>
      <c r="BL316" s="119"/>
      <c r="BM316" s="119"/>
      <c r="BN316" s="119"/>
      <c r="BO316" s="119"/>
      <c r="BP316" s="119"/>
      <c r="BQ316" s="119"/>
      <c r="BR316" s="119"/>
      <c r="BS316" s="119"/>
      <c r="BT316" s="119"/>
      <c r="BU316" s="119"/>
      <c r="BV316" s="119"/>
      <c r="BW316" s="119"/>
      <c r="BX316" s="119"/>
      <c r="BY316" s="119"/>
      <c r="BZ316" s="119"/>
      <c r="CA316" s="119"/>
      <c r="CB316" s="119"/>
      <c r="CC316" s="119"/>
      <c r="CD316" s="119"/>
      <c r="CE316" s="119"/>
      <c r="CF316" s="119"/>
      <c r="CG316" s="119"/>
      <c r="CH316" s="119"/>
      <c r="CI316" s="119"/>
      <c r="CJ316" s="119"/>
      <c r="CK316" s="119"/>
      <c r="CL316" s="119"/>
      <c r="CM316" s="119"/>
      <c r="CN316" s="119"/>
      <c r="CO316" s="119"/>
      <c r="CP316" s="119"/>
      <c r="CQ316" s="119"/>
      <c r="CR316" s="119"/>
      <c r="CS316" s="119"/>
      <c r="CT316" s="119"/>
      <c r="CU316" s="119"/>
      <c r="CV316" s="119"/>
      <c r="CW316" s="119"/>
      <c r="CX316" s="119"/>
      <c r="CY316" s="119"/>
      <c r="CZ316" s="119"/>
      <c r="DA316" s="119"/>
      <c r="DB316" s="119"/>
      <c r="DC316" s="119"/>
      <c r="DD316" s="119"/>
      <c r="DE316" s="119"/>
      <c r="DF316" s="119"/>
      <c r="DG316" s="119"/>
      <c r="DH316" s="119"/>
      <c r="DI316" s="119"/>
      <c r="DJ316" s="119"/>
      <c r="DK316" s="119"/>
      <c r="DL316" s="119"/>
      <c r="DM316" s="119"/>
      <c r="DN316" s="119"/>
      <c r="DO316" s="119"/>
      <c r="DP316" s="119"/>
      <c r="DQ316" s="119"/>
      <c r="DR316" s="119"/>
      <c r="DS316" s="119"/>
      <c r="DT316" s="119"/>
      <c r="DU316" s="119"/>
      <c r="DV316" s="119"/>
      <c r="DW316" s="119"/>
      <c r="DX316" s="119"/>
      <c r="DY316" s="119"/>
      <c r="DZ316" s="119"/>
      <c r="EA316" s="119"/>
      <c r="EB316" s="119"/>
      <c r="EC316" s="119"/>
      <c r="ED316" s="119"/>
      <c r="EE316" s="119"/>
      <c r="EF316" s="119"/>
      <c r="EG316" s="119"/>
      <c r="EH316" s="119"/>
      <c r="EI316" s="119"/>
      <c r="EJ316" s="119"/>
      <c r="EK316" s="119"/>
      <c r="EL316" s="119"/>
      <c r="EM316" s="119"/>
      <c r="EN316" s="119"/>
      <c r="EO316" s="119"/>
      <c r="EP316" s="119"/>
      <c r="EQ316" s="119"/>
      <c r="ER316" s="119"/>
      <c r="ES316" s="119"/>
      <c r="ET316" s="119"/>
      <c r="EU316" s="119"/>
      <c r="EV316" s="119"/>
      <c r="EW316" s="119"/>
      <c r="EX316" s="119"/>
      <c r="EY316" s="119"/>
      <c r="EZ316" s="119"/>
      <c r="FA316" s="119"/>
      <c r="FB316" s="119"/>
      <c r="FC316" s="119"/>
      <c r="FD316" s="119"/>
      <c r="FE316" s="119"/>
      <c r="FF316" s="119"/>
      <c r="FG316" s="119"/>
      <c r="FH316" s="119"/>
      <c r="FI316" s="119"/>
      <c r="FJ316" s="119"/>
      <c r="FK316" s="119"/>
      <c r="FL316" s="119"/>
      <c r="FM316" s="119"/>
      <c r="FN316" s="119"/>
      <c r="FO316" s="119"/>
      <c r="FP316" s="119"/>
      <c r="FQ316" s="119"/>
      <c r="FR316" s="119"/>
      <c r="FS316" s="119"/>
      <c r="FT316" s="119"/>
      <c r="FU316" s="119"/>
      <c r="FV316" s="119"/>
      <c r="FW316" s="119"/>
      <c r="FX316" s="119"/>
      <c r="FY316" s="119"/>
      <c r="FZ316" s="119"/>
      <c r="GA316" s="119"/>
      <c r="GB316" s="119"/>
      <c r="GC316" s="119"/>
      <c r="GD316" s="119"/>
      <c r="GE316" s="119"/>
      <c r="GF316" s="119"/>
      <c r="GG316" s="119"/>
      <c r="GH316" s="119"/>
      <c r="GI316" s="119"/>
      <c r="GJ316" s="119"/>
      <c r="GK316" s="119"/>
      <c r="GL316" s="119"/>
      <c r="GM316" s="119"/>
    </row>
    <row r="317" spans="1:195" ht="14.45" customHeight="1" x14ac:dyDescent="0.25">
      <c r="A317" s="25"/>
      <c r="B317" s="26"/>
      <c r="C317" s="27"/>
      <c r="D317" s="28" t="s">
        <v>510</v>
      </c>
      <c r="E317" s="29"/>
      <c r="F317" s="30"/>
      <c r="G317" s="30"/>
      <c r="H317" s="29"/>
      <c r="I317" s="31">
        <f>SUM(I307:I316)</f>
        <v>0</v>
      </c>
      <c r="J317" s="32">
        <f>SUM(J307:J316)</f>
        <v>0</v>
      </c>
      <c r="K317" s="32">
        <f>SUM(K307:K316)</f>
        <v>0</v>
      </c>
      <c r="L317" s="32"/>
      <c r="M317" s="60"/>
    </row>
    <row r="318" spans="1:195" ht="14.45" customHeight="1" x14ac:dyDescent="0.25">
      <c r="A318" s="33"/>
      <c r="B318" s="121" t="s">
        <v>431</v>
      </c>
      <c r="C318" s="122"/>
      <c r="D318" s="123"/>
      <c r="E318" s="36"/>
      <c r="F318" s="37"/>
      <c r="G318" s="37"/>
      <c r="H318" s="36"/>
      <c r="I318" s="35"/>
      <c r="J318" s="35"/>
      <c r="K318" s="39"/>
      <c r="L318" s="39"/>
      <c r="M318" s="61"/>
    </row>
    <row r="319" spans="1:195" ht="23.1" customHeight="1" x14ac:dyDescent="0.25">
      <c r="A319" s="21"/>
      <c r="B319" s="22" t="s">
        <v>432</v>
      </c>
      <c r="C319" s="19"/>
      <c r="D319" s="19"/>
      <c r="E319" s="23"/>
      <c r="F319" s="24"/>
      <c r="G319" s="24"/>
      <c r="H319" s="23"/>
      <c r="I319" s="19"/>
      <c r="J319" s="19"/>
      <c r="K319" s="17"/>
      <c r="L319" s="17"/>
      <c r="M319" s="58"/>
    </row>
    <row r="320" spans="1:195" ht="23.1" customHeight="1" x14ac:dyDescent="0.2">
      <c r="A320" s="1"/>
      <c r="B320" s="2" t="e" vm="265">
        <v>#VALUE!</v>
      </c>
      <c r="C320" s="3">
        <v>20416</v>
      </c>
      <c r="D320" s="4" t="s">
        <v>433</v>
      </c>
      <c r="E320" s="5">
        <v>6</v>
      </c>
      <c r="F320" s="6">
        <v>73.5</v>
      </c>
      <c r="G320" s="6">
        <f t="shared" si="20"/>
        <v>60.743801652892564</v>
      </c>
      <c r="H320" s="7">
        <v>0.21</v>
      </c>
      <c r="I320" s="8"/>
      <c r="J320" s="11">
        <f>I320*G320</f>
        <v>0</v>
      </c>
      <c r="K320" s="11">
        <f t="shared" si="21"/>
        <v>0</v>
      </c>
      <c r="L320" s="11" t="s">
        <v>16</v>
      </c>
      <c r="M320" s="59" t="s">
        <v>434</v>
      </c>
    </row>
    <row r="321" spans="1:13" ht="23.1" customHeight="1" x14ac:dyDescent="0.2">
      <c r="A321" s="1"/>
      <c r="B321" s="2" t="e" vm="266">
        <v>#VALUE!</v>
      </c>
      <c r="C321" s="3">
        <v>20415</v>
      </c>
      <c r="D321" s="4" t="s">
        <v>435</v>
      </c>
      <c r="E321" s="5">
        <v>6</v>
      </c>
      <c r="F321" s="6">
        <v>63.900000000000006</v>
      </c>
      <c r="G321" s="6">
        <f t="shared" si="20"/>
        <v>52.809917355371908</v>
      </c>
      <c r="H321" s="7">
        <v>0.21</v>
      </c>
      <c r="I321" s="8"/>
      <c r="J321" s="11">
        <f>I321*G321</f>
        <v>0</v>
      </c>
      <c r="K321" s="11">
        <f t="shared" si="21"/>
        <v>0</v>
      </c>
      <c r="L321" s="11" t="s">
        <v>16</v>
      </c>
      <c r="M321" s="59" t="s">
        <v>436</v>
      </c>
    </row>
    <row r="322" spans="1:13" ht="23.1" customHeight="1" x14ac:dyDescent="0.2">
      <c r="A322" s="1"/>
      <c r="B322" s="2" t="e" vm="267">
        <v>#VALUE!</v>
      </c>
      <c r="C322" s="3">
        <v>20413</v>
      </c>
      <c r="D322" s="4" t="s">
        <v>437</v>
      </c>
      <c r="E322" s="5">
        <v>6</v>
      </c>
      <c r="F322" s="6">
        <v>63.900000000000006</v>
      </c>
      <c r="G322" s="6">
        <f t="shared" si="20"/>
        <v>52.809917355371908</v>
      </c>
      <c r="H322" s="7">
        <v>0.21</v>
      </c>
      <c r="I322" s="8"/>
      <c r="J322" s="11">
        <f>I322*G322</f>
        <v>0</v>
      </c>
      <c r="K322" s="11">
        <f t="shared" si="21"/>
        <v>0</v>
      </c>
      <c r="L322" s="11" t="s">
        <v>16</v>
      </c>
      <c r="M322" s="59" t="s">
        <v>436</v>
      </c>
    </row>
    <row r="323" spans="1:13" ht="23.1" customHeight="1" x14ac:dyDescent="0.2">
      <c r="A323" s="1"/>
      <c r="B323" s="2" t="e" vm="268">
        <v>#VALUE!</v>
      </c>
      <c r="C323" s="3" t="s">
        <v>438</v>
      </c>
      <c r="D323" s="4" t="s">
        <v>439</v>
      </c>
      <c r="E323" s="5">
        <v>6</v>
      </c>
      <c r="F323" s="6">
        <v>53.7</v>
      </c>
      <c r="G323" s="6">
        <f t="shared" si="20"/>
        <v>44.380165289256205</v>
      </c>
      <c r="H323" s="7">
        <v>0.21</v>
      </c>
      <c r="I323" s="8"/>
      <c r="J323" s="11">
        <f>I323*G323</f>
        <v>0</v>
      </c>
      <c r="K323" s="43">
        <f t="shared" si="21"/>
        <v>0</v>
      </c>
      <c r="L323" s="11" t="s">
        <v>16</v>
      </c>
      <c r="M323" s="62" t="s">
        <v>434</v>
      </c>
    </row>
    <row r="324" spans="1:13" ht="23.45" customHeight="1" x14ac:dyDescent="0.2">
      <c r="A324" s="1"/>
      <c r="B324" s="2" t="e" vm="269">
        <v>#VALUE!</v>
      </c>
      <c r="C324" s="3" t="s">
        <v>440</v>
      </c>
      <c r="D324" s="4" t="s">
        <v>441</v>
      </c>
      <c r="E324" s="5">
        <v>8</v>
      </c>
      <c r="F324" s="6">
        <v>55.6</v>
      </c>
      <c r="G324" s="6">
        <v>45.95</v>
      </c>
      <c r="H324" s="7">
        <v>0.21</v>
      </c>
      <c r="I324" s="8"/>
      <c r="J324" s="11">
        <f>I324*G324</f>
        <v>0</v>
      </c>
      <c r="K324" s="43">
        <f t="shared" si="21"/>
        <v>0</v>
      </c>
      <c r="L324" s="11" t="s">
        <v>57</v>
      </c>
      <c r="M324" s="62" t="s">
        <v>79</v>
      </c>
    </row>
    <row r="325" spans="1:13" ht="23.1" customHeight="1" x14ac:dyDescent="0.2">
      <c r="A325" s="21"/>
      <c r="B325" s="22" t="s">
        <v>442</v>
      </c>
      <c r="C325" s="21"/>
      <c r="D325" s="21"/>
      <c r="E325" s="21"/>
      <c r="F325" s="21"/>
      <c r="G325" s="24"/>
      <c r="H325" s="21"/>
      <c r="I325" s="21"/>
      <c r="J325" s="21"/>
      <c r="K325" s="21"/>
      <c r="L325" s="21"/>
      <c r="M325" s="63"/>
    </row>
    <row r="326" spans="1:13" ht="23.1" customHeight="1" x14ac:dyDescent="0.2">
      <c r="A326" s="1"/>
      <c r="B326" s="2" t="e" vm="270">
        <v>#VALUE!</v>
      </c>
      <c r="C326" s="3">
        <v>88333</v>
      </c>
      <c r="D326" s="4" t="s">
        <v>443</v>
      </c>
      <c r="E326" s="5">
        <v>6</v>
      </c>
      <c r="F326" s="6">
        <f>10.95*6</f>
        <v>65.699999999999989</v>
      </c>
      <c r="G326" s="6">
        <f t="shared" si="20"/>
        <v>54.297520661157016</v>
      </c>
      <c r="H326" s="7">
        <v>0.21</v>
      </c>
      <c r="I326" s="8"/>
      <c r="J326" s="11">
        <f t="shared" ref="J326:J346" si="22">I326*G326</f>
        <v>0</v>
      </c>
      <c r="K326" s="11">
        <f t="shared" si="21"/>
        <v>0</v>
      </c>
      <c r="L326" s="11" t="s">
        <v>57</v>
      </c>
      <c r="M326" s="59" t="s">
        <v>178</v>
      </c>
    </row>
    <row r="327" spans="1:13" ht="23.1" customHeight="1" x14ac:dyDescent="0.2">
      <c r="A327" s="1"/>
      <c r="B327" s="2" t="e" vm="271">
        <v>#VALUE!</v>
      </c>
      <c r="C327" s="3">
        <v>20211</v>
      </c>
      <c r="D327" s="4" t="s">
        <v>444</v>
      </c>
      <c r="E327" s="5">
        <v>6</v>
      </c>
      <c r="F327" s="6">
        <v>44.1</v>
      </c>
      <c r="G327" s="6">
        <f t="shared" si="20"/>
        <v>36.446280991735541</v>
      </c>
      <c r="H327" s="7">
        <v>0.21</v>
      </c>
      <c r="I327" s="8"/>
      <c r="J327" s="11">
        <f t="shared" si="22"/>
        <v>0</v>
      </c>
      <c r="K327" s="11">
        <f t="shared" si="21"/>
        <v>0</v>
      </c>
      <c r="L327" s="11" t="s">
        <v>16</v>
      </c>
      <c r="M327" s="59" t="s">
        <v>434</v>
      </c>
    </row>
    <row r="328" spans="1:13" ht="23.1" customHeight="1" x14ac:dyDescent="0.2">
      <c r="A328" s="1"/>
      <c r="B328" s="2" t="e" vm="272">
        <v>#VALUE!</v>
      </c>
      <c r="C328" s="3">
        <v>20225</v>
      </c>
      <c r="D328" s="4" t="s">
        <v>445</v>
      </c>
      <c r="E328" s="5">
        <v>6</v>
      </c>
      <c r="F328" s="6">
        <v>42.9</v>
      </c>
      <c r="G328" s="6">
        <f t="shared" si="20"/>
        <v>35.454545454545453</v>
      </c>
      <c r="H328" s="7">
        <v>0.21</v>
      </c>
      <c r="I328" s="8"/>
      <c r="J328" s="11">
        <f t="shared" si="22"/>
        <v>0</v>
      </c>
      <c r="K328" s="11">
        <f t="shared" si="21"/>
        <v>0</v>
      </c>
      <c r="L328" s="11" t="s">
        <v>16</v>
      </c>
      <c r="M328" s="59" t="s">
        <v>279</v>
      </c>
    </row>
    <row r="329" spans="1:13" ht="23.1" customHeight="1" x14ac:dyDescent="0.2">
      <c r="A329" s="1"/>
      <c r="B329" s="2" t="e" vm="273">
        <v>#VALUE!</v>
      </c>
      <c r="C329" s="3" t="s">
        <v>446</v>
      </c>
      <c r="D329" s="81" t="s">
        <v>447</v>
      </c>
      <c r="E329" s="5">
        <v>6</v>
      </c>
      <c r="F329" s="6">
        <v>32.700000000000003</v>
      </c>
      <c r="G329" s="6">
        <f t="shared" si="20"/>
        <v>27.024793388429757</v>
      </c>
      <c r="H329" s="7">
        <v>0.21</v>
      </c>
      <c r="I329" s="8"/>
      <c r="J329" s="11">
        <f t="shared" si="22"/>
        <v>0</v>
      </c>
      <c r="K329" s="11">
        <f t="shared" si="21"/>
        <v>0</v>
      </c>
      <c r="L329" s="11" t="s">
        <v>16</v>
      </c>
      <c r="M329" s="59" t="s">
        <v>436</v>
      </c>
    </row>
    <row r="330" spans="1:13" ht="23.1" customHeight="1" x14ac:dyDescent="0.2">
      <c r="A330" s="1"/>
      <c r="B330" s="2" t="e" vm="274">
        <v>#VALUE!</v>
      </c>
      <c r="C330" s="3">
        <v>20261</v>
      </c>
      <c r="D330" s="4" t="s">
        <v>448</v>
      </c>
      <c r="E330" s="5">
        <v>6</v>
      </c>
      <c r="F330" s="6">
        <v>42.9</v>
      </c>
      <c r="G330" s="6">
        <f t="shared" si="20"/>
        <v>35.454545454545453</v>
      </c>
      <c r="H330" s="7">
        <v>0.21</v>
      </c>
      <c r="I330" s="8"/>
      <c r="J330" s="11">
        <f t="shared" si="22"/>
        <v>0</v>
      </c>
      <c r="K330" s="11">
        <f t="shared" si="21"/>
        <v>0</v>
      </c>
      <c r="L330" s="11" t="s">
        <v>16</v>
      </c>
      <c r="M330" s="59" t="s">
        <v>279</v>
      </c>
    </row>
    <row r="331" spans="1:13" ht="23.1" customHeight="1" x14ac:dyDescent="0.2">
      <c r="A331" s="1"/>
      <c r="B331" s="2" t="e" vm="275">
        <v>#VALUE!</v>
      </c>
      <c r="C331" s="3">
        <v>20212</v>
      </c>
      <c r="D331" s="4" t="s">
        <v>449</v>
      </c>
      <c r="E331" s="5">
        <v>6</v>
      </c>
      <c r="F331" s="6">
        <v>44.400000000000006</v>
      </c>
      <c r="G331" s="6">
        <f t="shared" si="20"/>
        <v>36.694214876033065</v>
      </c>
      <c r="H331" s="7">
        <v>0.21</v>
      </c>
      <c r="I331" s="8"/>
      <c r="J331" s="11">
        <f t="shared" si="22"/>
        <v>0</v>
      </c>
      <c r="K331" s="11">
        <f t="shared" si="21"/>
        <v>0</v>
      </c>
      <c r="L331" s="11" t="s">
        <v>16</v>
      </c>
      <c r="M331" s="59" t="s">
        <v>436</v>
      </c>
    </row>
    <row r="332" spans="1:13" ht="23.1" customHeight="1" x14ac:dyDescent="0.2">
      <c r="A332" s="1"/>
      <c r="B332" s="2" t="e" vm="276">
        <v>#VALUE!</v>
      </c>
      <c r="C332" s="3">
        <v>20262</v>
      </c>
      <c r="D332" s="4" t="s">
        <v>450</v>
      </c>
      <c r="E332" s="5">
        <v>6</v>
      </c>
      <c r="F332" s="6">
        <v>59.699999999999996</v>
      </c>
      <c r="G332" s="6">
        <f t="shared" si="20"/>
        <v>49.33884297520661</v>
      </c>
      <c r="H332" s="7">
        <v>0.21</v>
      </c>
      <c r="I332" s="8"/>
      <c r="J332" s="11">
        <f t="shared" si="22"/>
        <v>0</v>
      </c>
      <c r="K332" s="11">
        <f t="shared" si="21"/>
        <v>0</v>
      </c>
      <c r="L332" s="11" t="s">
        <v>16</v>
      </c>
      <c r="M332" s="59" t="s">
        <v>434</v>
      </c>
    </row>
    <row r="333" spans="1:13" ht="23.1" customHeight="1" x14ac:dyDescent="0.2">
      <c r="A333" s="1"/>
      <c r="B333" s="2" t="e" vm="277">
        <v>#VALUE!</v>
      </c>
      <c r="C333" s="3" t="s">
        <v>451</v>
      </c>
      <c r="D333" s="4" t="s">
        <v>452</v>
      </c>
      <c r="E333" s="5">
        <v>12</v>
      </c>
      <c r="F333" s="6">
        <v>27</v>
      </c>
      <c r="G333" s="6">
        <f t="shared" si="20"/>
        <v>22.314049586776861</v>
      </c>
      <c r="H333" s="7">
        <v>0.21</v>
      </c>
      <c r="I333" s="8"/>
      <c r="J333" s="11">
        <f t="shared" si="22"/>
        <v>0</v>
      </c>
      <c r="K333" s="11">
        <f t="shared" si="21"/>
        <v>0</v>
      </c>
      <c r="L333" s="11" t="s">
        <v>16</v>
      </c>
      <c r="M333" s="59" t="s">
        <v>436</v>
      </c>
    </row>
    <row r="334" spans="1:13" ht="14.45" customHeight="1" x14ac:dyDescent="0.2">
      <c r="A334" s="1"/>
      <c r="B334" s="2" t="e" vm="278">
        <v>#VALUE!</v>
      </c>
      <c r="C334" s="3" t="s">
        <v>453</v>
      </c>
      <c r="D334" s="4" t="s">
        <v>454</v>
      </c>
      <c r="E334" s="5">
        <v>4</v>
      </c>
      <c r="F334" s="6">
        <v>79.8</v>
      </c>
      <c r="G334" s="6">
        <f t="shared" si="20"/>
        <v>65.950413223140501</v>
      </c>
      <c r="H334" s="7">
        <v>0.21</v>
      </c>
      <c r="I334" s="8"/>
      <c r="J334" s="11">
        <f t="shared" si="22"/>
        <v>0</v>
      </c>
      <c r="K334" s="11">
        <f t="shared" si="21"/>
        <v>0</v>
      </c>
      <c r="L334" s="11" t="s">
        <v>16</v>
      </c>
      <c r="M334" s="59" t="s">
        <v>436</v>
      </c>
    </row>
    <row r="335" spans="1:13" ht="23.1" customHeight="1" x14ac:dyDescent="0.25">
      <c r="A335" s="21"/>
      <c r="B335" s="22" t="s">
        <v>455</v>
      </c>
      <c r="C335" s="19"/>
      <c r="D335" s="19"/>
      <c r="E335" s="23"/>
      <c r="F335" s="24"/>
      <c r="G335" s="24"/>
      <c r="H335" s="23"/>
      <c r="I335" s="19"/>
      <c r="J335" s="19"/>
      <c r="K335" s="17"/>
      <c r="L335" s="17"/>
      <c r="M335" s="58"/>
    </row>
    <row r="336" spans="1:13" ht="23.1" customHeight="1" x14ac:dyDescent="0.2">
      <c r="A336" s="1"/>
      <c r="B336" s="2" t="e" vm="279">
        <v>#VALUE!</v>
      </c>
      <c r="C336" s="3">
        <v>88332</v>
      </c>
      <c r="D336" s="4" t="s">
        <v>443</v>
      </c>
      <c r="E336" s="5">
        <v>6</v>
      </c>
      <c r="F336" s="6">
        <f>11.95*6</f>
        <v>71.699999999999989</v>
      </c>
      <c r="G336" s="6">
        <f t="shared" si="20"/>
        <v>59.256198347107429</v>
      </c>
      <c r="H336" s="7">
        <v>0.21</v>
      </c>
      <c r="I336" s="8"/>
      <c r="J336" s="11">
        <f t="shared" si="22"/>
        <v>0</v>
      </c>
      <c r="K336" s="11">
        <f t="shared" si="21"/>
        <v>0</v>
      </c>
      <c r="L336" s="11" t="s">
        <v>57</v>
      </c>
      <c r="M336" s="59" t="s">
        <v>178</v>
      </c>
    </row>
    <row r="337" spans="1:195" ht="23.1" customHeight="1" x14ac:dyDescent="0.2">
      <c r="A337" s="1"/>
      <c r="B337" s="2" t="e" vm="280">
        <v>#VALUE!</v>
      </c>
      <c r="C337" s="3">
        <v>20032</v>
      </c>
      <c r="D337" s="4" t="s">
        <v>456</v>
      </c>
      <c r="E337" s="5">
        <v>6</v>
      </c>
      <c r="F337" s="6">
        <v>47.099999999999994</v>
      </c>
      <c r="G337" s="6">
        <f t="shared" si="20"/>
        <v>38.925619834710737</v>
      </c>
      <c r="H337" s="7">
        <v>0.21</v>
      </c>
      <c r="I337" s="8"/>
      <c r="J337" s="11">
        <f t="shared" si="22"/>
        <v>0</v>
      </c>
      <c r="K337" s="11">
        <f t="shared" si="21"/>
        <v>0</v>
      </c>
      <c r="L337" s="11" t="s">
        <v>16</v>
      </c>
      <c r="M337" s="59" t="s">
        <v>436</v>
      </c>
    </row>
    <row r="338" spans="1:195" ht="23.1" customHeight="1" x14ac:dyDescent="0.2">
      <c r="A338" s="1"/>
      <c r="B338" s="2" t="e" vm="281">
        <v>#VALUE!</v>
      </c>
      <c r="C338" s="3">
        <v>20054</v>
      </c>
      <c r="D338" s="4" t="s">
        <v>457</v>
      </c>
      <c r="E338" s="5">
        <v>6</v>
      </c>
      <c r="F338" s="6">
        <v>44.1</v>
      </c>
      <c r="G338" s="6">
        <f t="shared" si="20"/>
        <v>36.446280991735541</v>
      </c>
      <c r="H338" s="7">
        <v>0.21</v>
      </c>
      <c r="I338" s="8"/>
      <c r="J338" s="11">
        <f t="shared" si="22"/>
        <v>0</v>
      </c>
      <c r="K338" s="11">
        <f t="shared" si="21"/>
        <v>0</v>
      </c>
      <c r="L338" s="11" t="s">
        <v>16</v>
      </c>
      <c r="M338" s="59" t="s">
        <v>434</v>
      </c>
    </row>
    <row r="339" spans="1:195" ht="23.1" customHeight="1" x14ac:dyDescent="0.2">
      <c r="A339" s="1"/>
      <c r="B339" s="2" t="e" vm="282">
        <v>#VALUE!</v>
      </c>
      <c r="C339" s="3">
        <v>20059</v>
      </c>
      <c r="D339" s="4" t="s">
        <v>458</v>
      </c>
      <c r="E339" s="5">
        <v>6</v>
      </c>
      <c r="F339" s="6">
        <v>32.700000000000003</v>
      </c>
      <c r="G339" s="6">
        <f t="shared" si="20"/>
        <v>27.024793388429757</v>
      </c>
      <c r="H339" s="7">
        <v>0.21</v>
      </c>
      <c r="I339" s="8"/>
      <c r="J339" s="11">
        <f t="shared" si="22"/>
        <v>0</v>
      </c>
      <c r="K339" s="11">
        <f t="shared" si="21"/>
        <v>0</v>
      </c>
      <c r="L339" s="11" t="s">
        <v>16</v>
      </c>
      <c r="M339" s="59" t="s">
        <v>436</v>
      </c>
    </row>
    <row r="340" spans="1:195" ht="23.1" customHeight="1" x14ac:dyDescent="0.2">
      <c r="A340" s="1"/>
      <c r="B340" s="2" t="e" vm="283">
        <v>#VALUE!</v>
      </c>
      <c r="C340" s="3">
        <v>20068</v>
      </c>
      <c r="D340" s="4" t="s">
        <v>459</v>
      </c>
      <c r="E340" s="5">
        <v>6</v>
      </c>
      <c r="F340" s="6">
        <v>53.4</v>
      </c>
      <c r="G340" s="6">
        <f t="shared" si="20"/>
        <v>44.132231404958681</v>
      </c>
      <c r="H340" s="7">
        <v>0.21</v>
      </c>
      <c r="I340" s="8"/>
      <c r="J340" s="11">
        <f t="shared" si="22"/>
        <v>0</v>
      </c>
      <c r="K340" s="11">
        <f t="shared" si="21"/>
        <v>0</v>
      </c>
      <c r="L340" s="11" t="s">
        <v>16</v>
      </c>
      <c r="M340" s="59" t="s">
        <v>436</v>
      </c>
    </row>
    <row r="341" spans="1:195" ht="23.1" customHeight="1" x14ac:dyDescent="0.2">
      <c r="A341" s="1"/>
      <c r="B341" s="2" t="e" vm="284">
        <v>#VALUE!</v>
      </c>
      <c r="C341" s="3">
        <v>20074</v>
      </c>
      <c r="D341" s="4" t="s">
        <v>460</v>
      </c>
      <c r="E341" s="5">
        <v>6</v>
      </c>
      <c r="F341" s="6">
        <v>59.699999999999996</v>
      </c>
      <c r="G341" s="6">
        <f t="shared" si="20"/>
        <v>49.33884297520661</v>
      </c>
      <c r="H341" s="7">
        <v>0.21</v>
      </c>
      <c r="I341" s="8"/>
      <c r="J341" s="11">
        <f t="shared" si="22"/>
        <v>0</v>
      </c>
      <c r="K341" s="11">
        <f t="shared" si="21"/>
        <v>0</v>
      </c>
      <c r="L341" s="11" t="s">
        <v>16</v>
      </c>
      <c r="M341" s="59" t="s">
        <v>434</v>
      </c>
    </row>
    <row r="342" spans="1:195" ht="23.1" customHeight="1" x14ac:dyDescent="0.2">
      <c r="A342" s="1"/>
      <c r="B342" s="2" t="e" vm="285">
        <v>#VALUE!</v>
      </c>
      <c r="C342" s="3">
        <v>20078</v>
      </c>
      <c r="D342" s="4" t="s">
        <v>461</v>
      </c>
      <c r="E342" s="5">
        <v>6</v>
      </c>
      <c r="F342" s="6">
        <v>77.7</v>
      </c>
      <c r="G342" s="6">
        <f t="shared" si="20"/>
        <v>64.214876033057863</v>
      </c>
      <c r="H342" s="7">
        <v>0.21</v>
      </c>
      <c r="I342" s="8"/>
      <c r="J342" s="11">
        <f t="shared" si="22"/>
        <v>0</v>
      </c>
      <c r="K342" s="11">
        <f t="shared" si="21"/>
        <v>0</v>
      </c>
      <c r="L342" s="11" t="s">
        <v>16</v>
      </c>
      <c r="M342" s="59" t="s">
        <v>434</v>
      </c>
    </row>
    <row r="343" spans="1:195" ht="23.1" customHeight="1" x14ac:dyDescent="0.2">
      <c r="A343" s="1"/>
      <c r="B343" s="2" t="e" vm="286">
        <v>#VALUE!</v>
      </c>
      <c r="C343" s="3">
        <v>20052</v>
      </c>
      <c r="D343" s="4" t="s">
        <v>462</v>
      </c>
      <c r="E343" s="5">
        <v>6</v>
      </c>
      <c r="F343" s="6">
        <f>7.15*6</f>
        <v>42.900000000000006</v>
      </c>
      <c r="G343" s="6">
        <f t="shared" si="20"/>
        <v>35.45454545454546</v>
      </c>
      <c r="H343" s="7">
        <v>0.21</v>
      </c>
      <c r="I343" s="8"/>
      <c r="J343" s="11">
        <f t="shared" si="22"/>
        <v>0</v>
      </c>
      <c r="K343" s="11">
        <f t="shared" si="21"/>
        <v>0</v>
      </c>
      <c r="L343" s="11" t="s">
        <v>16</v>
      </c>
      <c r="M343" s="59" t="s">
        <v>279</v>
      </c>
    </row>
    <row r="344" spans="1:195" ht="23.1" customHeight="1" x14ac:dyDescent="0.2">
      <c r="A344" s="1"/>
      <c r="B344" s="2" t="e" vm="287">
        <v>#VALUE!</v>
      </c>
      <c r="C344" s="3">
        <v>20067</v>
      </c>
      <c r="D344" s="4" t="s">
        <v>463</v>
      </c>
      <c r="E344" s="5">
        <v>6</v>
      </c>
      <c r="F344" s="6">
        <v>42.9</v>
      </c>
      <c r="G344" s="6">
        <f t="shared" si="20"/>
        <v>35.454545454545453</v>
      </c>
      <c r="H344" s="7">
        <v>0.21</v>
      </c>
      <c r="I344" s="8"/>
      <c r="J344" s="11">
        <f t="shared" si="22"/>
        <v>0</v>
      </c>
      <c r="K344" s="11">
        <f t="shared" si="21"/>
        <v>0</v>
      </c>
      <c r="L344" s="11" t="s">
        <v>16</v>
      </c>
      <c r="M344" s="59" t="s">
        <v>279</v>
      </c>
    </row>
    <row r="345" spans="1:195" ht="23.1" customHeight="1" x14ac:dyDescent="0.2">
      <c r="A345" s="1"/>
      <c r="B345" s="2" t="e" vm="288">
        <v>#VALUE!</v>
      </c>
      <c r="C345" s="3">
        <v>20081</v>
      </c>
      <c r="D345" s="4" t="s">
        <v>464</v>
      </c>
      <c r="E345" s="5">
        <v>12</v>
      </c>
      <c r="F345" s="6">
        <v>27</v>
      </c>
      <c r="G345" s="6">
        <f t="shared" si="20"/>
        <v>22.314049586776861</v>
      </c>
      <c r="H345" s="7">
        <v>0.21</v>
      </c>
      <c r="I345" s="8"/>
      <c r="J345" s="11">
        <f t="shared" si="22"/>
        <v>0</v>
      </c>
      <c r="K345" s="11">
        <f t="shared" si="21"/>
        <v>0</v>
      </c>
      <c r="L345" s="11" t="s">
        <v>16</v>
      </c>
      <c r="M345" s="59" t="s">
        <v>436</v>
      </c>
    </row>
    <row r="346" spans="1:195" ht="14.45" customHeight="1" x14ac:dyDescent="0.2">
      <c r="A346" s="1"/>
      <c r="B346" s="2" t="e" vm="289">
        <v>#VALUE!</v>
      </c>
      <c r="C346" s="3">
        <v>20080</v>
      </c>
      <c r="D346" s="4" t="s">
        <v>465</v>
      </c>
      <c r="E346" s="5">
        <v>4</v>
      </c>
      <c r="F346" s="6">
        <v>79.8</v>
      </c>
      <c r="G346" s="6">
        <f t="shared" si="20"/>
        <v>65.950413223140501</v>
      </c>
      <c r="H346" s="7">
        <v>0.21</v>
      </c>
      <c r="I346" s="8"/>
      <c r="J346" s="11">
        <f t="shared" si="22"/>
        <v>0</v>
      </c>
      <c r="K346" s="11">
        <f t="shared" si="21"/>
        <v>0</v>
      </c>
      <c r="L346" s="11" t="s">
        <v>16</v>
      </c>
      <c r="M346" s="59" t="s">
        <v>436</v>
      </c>
    </row>
    <row r="347" spans="1:195" ht="23.1" customHeight="1" x14ac:dyDescent="0.25">
      <c r="A347" s="21"/>
      <c r="B347" s="22" t="s">
        <v>466</v>
      </c>
      <c r="C347" s="19"/>
      <c r="D347" s="19"/>
      <c r="E347" s="23"/>
      <c r="F347" s="24"/>
      <c r="G347" s="24"/>
      <c r="H347" s="23"/>
      <c r="I347" s="19"/>
      <c r="J347" s="19"/>
      <c r="K347" s="17"/>
      <c r="L347" s="17"/>
      <c r="M347" s="58"/>
    </row>
    <row r="348" spans="1:195" ht="23.1" customHeight="1" x14ac:dyDescent="0.2">
      <c r="A348" s="1"/>
      <c r="B348" s="2" t="e" vm="290">
        <v>#VALUE!</v>
      </c>
      <c r="C348" s="3">
        <v>88334</v>
      </c>
      <c r="D348" s="4" t="s">
        <v>443</v>
      </c>
      <c r="E348" s="5">
        <v>6</v>
      </c>
      <c r="F348" s="6">
        <f>10.95*6</f>
        <v>65.699999999999989</v>
      </c>
      <c r="G348" s="6">
        <f t="shared" si="20"/>
        <v>54.297520661157016</v>
      </c>
      <c r="H348" s="7">
        <v>0.21</v>
      </c>
      <c r="I348" s="8"/>
      <c r="J348" s="11">
        <f>I348*G348</f>
        <v>0</v>
      </c>
      <c r="K348" s="11">
        <f t="shared" si="21"/>
        <v>0</v>
      </c>
      <c r="L348" s="11" t="s">
        <v>57</v>
      </c>
      <c r="M348" s="59" t="s">
        <v>178</v>
      </c>
    </row>
    <row r="349" spans="1:195" s="120" customFormat="1" ht="14.45" customHeight="1" x14ac:dyDescent="0.2">
      <c r="A349" s="1"/>
      <c r="B349" s="2" t="e" vm="291">
        <v>#VALUE!</v>
      </c>
      <c r="C349" s="3">
        <v>20154</v>
      </c>
      <c r="D349" s="4" t="s">
        <v>467</v>
      </c>
      <c r="E349" s="5">
        <v>6</v>
      </c>
      <c r="F349" s="6">
        <v>44.1</v>
      </c>
      <c r="G349" s="6">
        <f t="shared" si="20"/>
        <v>36.446280991735541</v>
      </c>
      <c r="H349" s="7">
        <v>0.21</v>
      </c>
      <c r="I349" s="8"/>
      <c r="J349" s="11">
        <f>I349*G349</f>
        <v>0</v>
      </c>
      <c r="K349" s="11">
        <f t="shared" si="21"/>
        <v>0</v>
      </c>
      <c r="L349" s="11" t="s">
        <v>16</v>
      </c>
      <c r="M349" s="59" t="s">
        <v>434</v>
      </c>
      <c r="N349" s="119"/>
      <c r="O349" s="119"/>
      <c r="P349" s="119"/>
      <c r="Q349" s="119"/>
      <c r="R349" s="119"/>
      <c r="S349" s="119"/>
      <c r="T349" s="119"/>
      <c r="U349" s="119"/>
      <c r="V349" s="119"/>
      <c r="W349" s="119"/>
      <c r="X349" s="119"/>
      <c r="Y349" s="119"/>
      <c r="Z349" s="119"/>
      <c r="AA349" s="119"/>
      <c r="AB349" s="119"/>
      <c r="AC349" s="119"/>
      <c r="AD349" s="119"/>
      <c r="AE349" s="119"/>
      <c r="AF349" s="119"/>
      <c r="AG349" s="119"/>
      <c r="AH349" s="119"/>
      <c r="AI349" s="119"/>
      <c r="AJ349" s="119"/>
      <c r="AK349" s="119"/>
      <c r="AL349" s="119"/>
      <c r="AM349" s="119"/>
      <c r="AN349" s="119"/>
      <c r="AO349" s="119"/>
      <c r="AP349" s="119"/>
      <c r="AQ349" s="119"/>
      <c r="AR349" s="119"/>
      <c r="AS349" s="119"/>
      <c r="AT349" s="119"/>
      <c r="AU349" s="119"/>
      <c r="AV349" s="119"/>
      <c r="AW349" s="119"/>
      <c r="AX349" s="119"/>
      <c r="AY349" s="119"/>
      <c r="AZ349" s="119"/>
      <c r="BA349" s="119"/>
      <c r="BB349" s="119"/>
      <c r="BC349" s="119"/>
      <c r="BD349" s="119"/>
      <c r="BE349" s="119"/>
      <c r="BF349" s="119"/>
      <c r="BG349" s="119"/>
      <c r="BH349" s="119"/>
      <c r="BI349" s="119"/>
      <c r="BJ349" s="119"/>
      <c r="BK349" s="119"/>
      <c r="BL349" s="119"/>
      <c r="BM349" s="119"/>
      <c r="BN349" s="119"/>
      <c r="BO349" s="119"/>
      <c r="BP349" s="119"/>
      <c r="BQ349" s="119"/>
      <c r="BR349" s="119"/>
      <c r="BS349" s="119"/>
      <c r="BT349" s="119"/>
      <c r="BU349" s="119"/>
      <c r="BV349" s="119"/>
      <c r="BW349" s="119"/>
      <c r="BX349" s="119"/>
      <c r="BY349" s="119"/>
      <c r="BZ349" s="119"/>
      <c r="CA349" s="119"/>
      <c r="CB349" s="119"/>
      <c r="CC349" s="119"/>
      <c r="CD349" s="119"/>
      <c r="CE349" s="119"/>
      <c r="CF349" s="119"/>
      <c r="CG349" s="119"/>
      <c r="CH349" s="119"/>
      <c r="CI349" s="119"/>
      <c r="CJ349" s="119"/>
      <c r="CK349" s="119"/>
      <c r="CL349" s="119"/>
      <c r="CM349" s="119"/>
      <c r="CN349" s="119"/>
      <c r="CO349" s="119"/>
      <c r="CP349" s="119"/>
      <c r="CQ349" s="119"/>
      <c r="CR349" s="119"/>
      <c r="CS349" s="119"/>
      <c r="CT349" s="119"/>
      <c r="CU349" s="119"/>
      <c r="CV349" s="119"/>
      <c r="CW349" s="119"/>
      <c r="CX349" s="119"/>
      <c r="CY349" s="119"/>
      <c r="CZ349" s="119"/>
      <c r="DA349" s="119"/>
      <c r="DB349" s="119"/>
      <c r="DC349" s="119"/>
      <c r="DD349" s="119"/>
      <c r="DE349" s="119"/>
      <c r="DF349" s="119"/>
      <c r="DG349" s="119"/>
      <c r="DH349" s="119"/>
      <c r="DI349" s="119"/>
      <c r="DJ349" s="119"/>
      <c r="DK349" s="119"/>
      <c r="DL349" s="119"/>
      <c r="DM349" s="119"/>
      <c r="DN349" s="119"/>
      <c r="DO349" s="119"/>
      <c r="DP349" s="119"/>
      <c r="DQ349" s="119"/>
      <c r="DR349" s="119"/>
      <c r="DS349" s="119"/>
      <c r="DT349" s="119"/>
      <c r="DU349" s="119"/>
      <c r="DV349" s="119"/>
      <c r="DW349" s="119"/>
      <c r="DX349" s="119"/>
      <c r="DY349" s="119"/>
      <c r="DZ349" s="119"/>
      <c r="EA349" s="119"/>
      <c r="EB349" s="119"/>
      <c r="EC349" s="119"/>
      <c r="ED349" s="119"/>
      <c r="EE349" s="119"/>
      <c r="EF349" s="119"/>
      <c r="EG349" s="119"/>
      <c r="EH349" s="119"/>
      <c r="EI349" s="119"/>
      <c r="EJ349" s="119"/>
      <c r="EK349" s="119"/>
      <c r="EL349" s="119"/>
      <c r="EM349" s="119"/>
      <c r="EN349" s="119"/>
      <c r="EO349" s="119"/>
      <c r="EP349" s="119"/>
      <c r="EQ349" s="119"/>
      <c r="ER349" s="119"/>
      <c r="ES349" s="119"/>
      <c r="ET349" s="119"/>
      <c r="EU349" s="119"/>
      <c r="EV349" s="119"/>
      <c r="EW349" s="119"/>
      <c r="EX349" s="119"/>
      <c r="EY349" s="119"/>
      <c r="EZ349" s="119"/>
      <c r="FA349" s="119"/>
      <c r="FB349" s="119"/>
      <c r="FC349" s="119"/>
      <c r="FD349" s="119"/>
      <c r="FE349" s="119"/>
      <c r="FF349" s="119"/>
      <c r="FG349" s="119"/>
      <c r="FH349" s="119"/>
      <c r="FI349" s="119"/>
      <c r="FJ349" s="119"/>
      <c r="FK349" s="119"/>
      <c r="FL349" s="119"/>
      <c r="FM349" s="119"/>
      <c r="FN349" s="119"/>
      <c r="FO349" s="119"/>
      <c r="FP349" s="119"/>
      <c r="FQ349" s="119"/>
      <c r="FR349" s="119"/>
      <c r="FS349" s="119"/>
      <c r="FT349" s="119"/>
      <c r="FU349" s="119"/>
      <c r="FV349" s="119"/>
      <c r="FW349" s="119"/>
      <c r="FX349" s="119"/>
      <c r="FY349" s="119"/>
      <c r="FZ349" s="119"/>
      <c r="GA349" s="119"/>
      <c r="GB349" s="119"/>
      <c r="GC349" s="119"/>
      <c r="GD349" s="119"/>
      <c r="GE349" s="119"/>
      <c r="GF349" s="119"/>
      <c r="GG349" s="119"/>
      <c r="GH349" s="119"/>
      <c r="GI349" s="119"/>
      <c r="GJ349" s="119"/>
      <c r="GK349" s="119"/>
      <c r="GL349" s="119"/>
      <c r="GM349" s="119"/>
    </row>
    <row r="350" spans="1:195" ht="14.45" customHeight="1" x14ac:dyDescent="0.25">
      <c r="A350" s="25"/>
      <c r="B350" s="26"/>
      <c r="C350" s="27"/>
      <c r="D350" s="28" t="s">
        <v>468</v>
      </c>
      <c r="E350" s="29"/>
      <c r="F350" s="30"/>
      <c r="G350" s="30"/>
      <c r="H350" s="29"/>
      <c r="I350" s="31">
        <f>SUM(I320:I323,I326:I334,I336:I346,I348:I349)</f>
        <v>0</v>
      </c>
      <c r="J350" s="32">
        <f>SUM(J320:J323,J326:J334,J336:J346,J348:J349)</f>
        <v>0</v>
      </c>
      <c r="K350" s="32">
        <f>SUM(K320:K323,K326:K334,K336:K346,K348:K349)</f>
        <v>0</v>
      </c>
      <c r="L350" s="32"/>
      <c r="M350" s="60"/>
    </row>
    <row r="351" spans="1:195" ht="14.45" customHeight="1" x14ac:dyDescent="0.25">
      <c r="A351" s="33"/>
      <c r="B351" s="34" t="s">
        <v>469</v>
      </c>
      <c r="C351" s="35"/>
      <c r="D351" s="35"/>
      <c r="E351" s="36"/>
      <c r="F351" s="37"/>
      <c r="G351" s="37"/>
      <c r="H351" s="36"/>
      <c r="I351" s="35"/>
      <c r="J351" s="35"/>
      <c r="K351" s="38"/>
      <c r="L351" s="38"/>
      <c r="M351" s="61"/>
    </row>
    <row r="352" spans="1:195" ht="23.1" customHeight="1" x14ac:dyDescent="0.25">
      <c r="A352" s="21"/>
      <c r="B352" s="22" t="s">
        <v>470</v>
      </c>
      <c r="C352" s="19"/>
      <c r="D352" s="19"/>
      <c r="E352" s="23"/>
      <c r="F352" s="24"/>
      <c r="G352" s="24"/>
      <c r="H352" s="23"/>
      <c r="I352" s="19"/>
      <c r="J352" s="19"/>
      <c r="K352" s="44"/>
      <c r="L352" s="44"/>
      <c r="M352" s="58"/>
    </row>
    <row r="353" spans="1:13" ht="23.1" customHeight="1" x14ac:dyDescent="0.2">
      <c r="A353" s="45" t="s">
        <v>288</v>
      </c>
      <c r="B353" s="2" t="e" vm="292">
        <v>#VALUE!</v>
      </c>
      <c r="C353" s="3">
        <v>49009</v>
      </c>
      <c r="D353" s="4" t="s">
        <v>471</v>
      </c>
      <c r="E353" s="5">
        <v>24</v>
      </c>
      <c r="F353" s="6">
        <f>24*1.7</f>
        <v>40.799999999999997</v>
      </c>
      <c r="G353" s="6">
        <f t="shared" si="20"/>
        <v>33.719008264462808</v>
      </c>
      <c r="H353" s="7">
        <v>0.21</v>
      </c>
      <c r="I353" s="8"/>
      <c r="J353" s="11">
        <f t="shared" ref="J353:J369" si="23">I353*G353</f>
        <v>0</v>
      </c>
      <c r="K353" s="11">
        <f t="shared" si="21"/>
        <v>0</v>
      </c>
      <c r="L353" s="11" t="s">
        <v>57</v>
      </c>
      <c r="M353" s="59" t="s">
        <v>79</v>
      </c>
    </row>
    <row r="354" spans="1:13" ht="23.1" customHeight="1" x14ac:dyDescent="0.2">
      <c r="A354" s="45" t="s">
        <v>288</v>
      </c>
      <c r="B354" s="2" t="e" vm="293">
        <v>#VALUE!</v>
      </c>
      <c r="C354" s="3" t="s">
        <v>472</v>
      </c>
      <c r="D354" s="4" t="s">
        <v>473</v>
      </c>
      <c r="E354" s="5">
        <v>24</v>
      </c>
      <c r="F354" s="6">
        <f>2.7*24</f>
        <v>64.800000000000011</v>
      </c>
      <c r="G354" s="6">
        <f t="shared" si="20"/>
        <v>53.553719008264473</v>
      </c>
      <c r="H354" s="7">
        <v>0.21</v>
      </c>
      <c r="I354" s="8"/>
      <c r="J354" s="11">
        <f t="shared" si="23"/>
        <v>0</v>
      </c>
      <c r="K354" s="11">
        <f t="shared" si="21"/>
        <v>0</v>
      </c>
      <c r="L354" s="11" t="s">
        <v>57</v>
      </c>
      <c r="M354" s="59" t="s">
        <v>79</v>
      </c>
    </row>
    <row r="355" spans="1:13" ht="23.1" customHeight="1" x14ac:dyDescent="0.2">
      <c r="A355" s="45" t="s">
        <v>288</v>
      </c>
      <c r="B355" s="2" t="e" vm="294">
        <v>#VALUE!</v>
      </c>
      <c r="C355" s="3">
        <v>49000</v>
      </c>
      <c r="D355" s="4" t="s">
        <v>474</v>
      </c>
      <c r="E355" s="5">
        <v>24</v>
      </c>
      <c r="F355" s="6">
        <v>50.4</v>
      </c>
      <c r="G355" s="6">
        <f t="shared" ref="G355:G369" si="24">(F355/(1+H355))</f>
        <v>41.652892561983471</v>
      </c>
      <c r="H355" s="7">
        <v>0.21</v>
      </c>
      <c r="I355" s="8"/>
      <c r="J355" s="11">
        <f t="shared" si="23"/>
        <v>0</v>
      </c>
      <c r="K355" s="11">
        <f t="shared" si="21"/>
        <v>0</v>
      </c>
      <c r="L355" s="11" t="s">
        <v>57</v>
      </c>
      <c r="M355" s="59" t="s">
        <v>79</v>
      </c>
    </row>
    <row r="356" spans="1:13" ht="23.1" customHeight="1" x14ac:dyDescent="0.2">
      <c r="A356" s="45" t="s">
        <v>288</v>
      </c>
      <c r="B356" s="2" t="e" vm="295">
        <v>#VALUE!</v>
      </c>
      <c r="C356" s="3">
        <v>49012</v>
      </c>
      <c r="D356" s="4" t="s">
        <v>475</v>
      </c>
      <c r="E356" s="5">
        <v>24</v>
      </c>
      <c r="F356" s="6">
        <f>2.2*24</f>
        <v>52.800000000000004</v>
      </c>
      <c r="G356" s="6">
        <f t="shared" si="24"/>
        <v>43.63636363636364</v>
      </c>
      <c r="H356" s="7">
        <v>0.21</v>
      </c>
      <c r="I356" s="8"/>
      <c r="J356" s="11">
        <f t="shared" si="23"/>
        <v>0</v>
      </c>
      <c r="K356" s="11">
        <f t="shared" si="21"/>
        <v>0</v>
      </c>
      <c r="L356" s="11" t="s">
        <v>57</v>
      </c>
      <c r="M356" s="59" t="s">
        <v>79</v>
      </c>
    </row>
    <row r="357" spans="1:13" ht="23.1" customHeight="1" x14ac:dyDescent="0.2">
      <c r="A357" s="45" t="s">
        <v>288</v>
      </c>
      <c r="B357" s="2" t="e" vm="296">
        <v>#VALUE!</v>
      </c>
      <c r="C357" s="3">
        <v>20808</v>
      </c>
      <c r="D357" s="4" t="s">
        <v>476</v>
      </c>
      <c r="E357" s="5">
        <v>24</v>
      </c>
      <c r="F357" s="6">
        <v>39.599999999999994</v>
      </c>
      <c r="G357" s="6">
        <f t="shared" si="24"/>
        <v>32.727272727272727</v>
      </c>
      <c r="H357" s="7">
        <v>0.21</v>
      </c>
      <c r="I357" s="8"/>
      <c r="J357" s="11">
        <f t="shared" si="23"/>
        <v>0</v>
      </c>
      <c r="K357" s="11">
        <f t="shared" si="21"/>
        <v>0</v>
      </c>
      <c r="L357" s="11" t="s">
        <v>16</v>
      </c>
      <c r="M357" s="59" t="s">
        <v>79</v>
      </c>
    </row>
    <row r="358" spans="1:13" ht="23.1" customHeight="1" x14ac:dyDescent="0.2">
      <c r="A358" s="45" t="s">
        <v>288</v>
      </c>
      <c r="B358" s="2" t="e" vm="297">
        <v>#VALUE!</v>
      </c>
      <c r="C358" s="3">
        <v>49001</v>
      </c>
      <c r="D358" s="4" t="s">
        <v>477</v>
      </c>
      <c r="E358" s="5">
        <v>24</v>
      </c>
      <c r="F358" s="6">
        <v>50.4</v>
      </c>
      <c r="G358" s="6">
        <f t="shared" si="24"/>
        <v>41.652892561983471</v>
      </c>
      <c r="H358" s="7">
        <v>0.21</v>
      </c>
      <c r="I358" s="8"/>
      <c r="J358" s="11">
        <f t="shared" si="23"/>
        <v>0</v>
      </c>
      <c r="K358" s="11">
        <f t="shared" ref="K358:K369" si="25">F358*I358</f>
        <v>0</v>
      </c>
      <c r="L358" s="11" t="s">
        <v>57</v>
      </c>
      <c r="M358" s="59" t="s">
        <v>79</v>
      </c>
    </row>
    <row r="359" spans="1:13" ht="23.1" customHeight="1" x14ac:dyDescent="0.2">
      <c r="A359" s="45" t="s">
        <v>288</v>
      </c>
      <c r="B359" s="2" t="e" vm="298">
        <v>#VALUE!</v>
      </c>
      <c r="C359" s="3">
        <v>49003</v>
      </c>
      <c r="D359" s="4" t="s">
        <v>478</v>
      </c>
      <c r="E359" s="5">
        <v>24</v>
      </c>
      <c r="F359" s="6">
        <v>50.4</v>
      </c>
      <c r="G359" s="6">
        <f t="shared" si="24"/>
        <v>41.652892561983471</v>
      </c>
      <c r="H359" s="7">
        <v>0.21</v>
      </c>
      <c r="I359" s="8"/>
      <c r="J359" s="11">
        <f t="shared" si="23"/>
        <v>0</v>
      </c>
      <c r="K359" s="11">
        <f t="shared" si="25"/>
        <v>0</v>
      </c>
      <c r="L359" s="11" t="s">
        <v>57</v>
      </c>
      <c r="M359" s="59" t="s">
        <v>79</v>
      </c>
    </row>
    <row r="360" spans="1:13" ht="14.45" customHeight="1" x14ac:dyDescent="0.2">
      <c r="A360" s="45" t="s">
        <v>288</v>
      </c>
      <c r="B360" s="2" t="e" vm="299">
        <v>#VALUE!</v>
      </c>
      <c r="C360" s="3">
        <v>49007</v>
      </c>
      <c r="D360" s="4" t="s">
        <v>479</v>
      </c>
      <c r="E360" s="5">
        <v>24</v>
      </c>
      <c r="F360" s="6">
        <f>2.4*24</f>
        <v>57.599999999999994</v>
      </c>
      <c r="G360" s="6">
        <f t="shared" si="24"/>
        <v>47.603305785123965</v>
      </c>
      <c r="H360" s="7">
        <v>0.21</v>
      </c>
      <c r="I360" s="8"/>
      <c r="J360" s="11">
        <f t="shared" si="23"/>
        <v>0</v>
      </c>
      <c r="K360" s="11">
        <f t="shared" si="25"/>
        <v>0</v>
      </c>
      <c r="L360" s="11" t="s">
        <v>57</v>
      </c>
      <c r="M360" s="59" t="s">
        <v>79</v>
      </c>
    </row>
    <row r="361" spans="1:13" ht="23.1" customHeight="1" x14ac:dyDescent="0.2">
      <c r="A361" s="21"/>
      <c r="B361" s="22" t="s">
        <v>480</v>
      </c>
      <c r="C361" s="22"/>
      <c r="D361" s="22"/>
      <c r="E361" s="46"/>
      <c r="F361" s="24"/>
      <c r="G361" s="24"/>
      <c r="H361" s="46"/>
      <c r="I361" s="22"/>
      <c r="J361" s="22"/>
      <c r="K361" s="44"/>
      <c r="L361" s="44"/>
      <c r="M361" s="58"/>
    </row>
    <row r="362" spans="1:13" ht="23.1" customHeight="1" x14ac:dyDescent="0.2">
      <c r="A362" s="1"/>
      <c r="B362" s="2" t="e" vm="300">
        <v>#VALUE!</v>
      </c>
      <c r="C362" s="3">
        <v>20417</v>
      </c>
      <c r="D362" s="4" t="s">
        <v>481</v>
      </c>
      <c r="E362" s="5">
        <v>6</v>
      </c>
      <c r="F362" s="6">
        <v>89.1</v>
      </c>
      <c r="G362" s="6">
        <f t="shared" si="24"/>
        <v>73.63636363636364</v>
      </c>
      <c r="H362" s="7">
        <v>0.21</v>
      </c>
      <c r="I362" s="8"/>
      <c r="J362" s="11">
        <f t="shared" si="23"/>
        <v>0</v>
      </c>
      <c r="K362" s="11">
        <f t="shared" si="25"/>
        <v>0</v>
      </c>
      <c r="L362" s="11" t="s">
        <v>16</v>
      </c>
      <c r="M362" s="59" t="s">
        <v>482</v>
      </c>
    </row>
    <row r="363" spans="1:13" ht="23.1" customHeight="1" x14ac:dyDescent="0.2">
      <c r="A363" s="1"/>
      <c r="B363" s="2" t="e" vm="301">
        <v>#VALUE!</v>
      </c>
      <c r="C363" s="3">
        <v>20699</v>
      </c>
      <c r="D363" s="4" t="s">
        <v>483</v>
      </c>
      <c r="E363" s="5">
        <v>6</v>
      </c>
      <c r="F363" s="6">
        <v>143.69999999999999</v>
      </c>
      <c r="G363" s="6">
        <f t="shared" si="24"/>
        <v>118.7603305785124</v>
      </c>
      <c r="H363" s="7">
        <v>0.21</v>
      </c>
      <c r="I363" s="8"/>
      <c r="J363" s="11">
        <f t="shared" si="23"/>
        <v>0</v>
      </c>
      <c r="K363" s="11">
        <f t="shared" si="25"/>
        <v>0</v>
      </c>
      <c r="L363" s="11" t="s">
        <v>16</v>
      </c>
      <c r="M363" s="59" t="s">
        <v>484</v>
      </c>
    </row>
    <row r="364" spans="1:13" ht="23.1" customHeight="1" x14ac:dyDescent="0.2">
      <c r="A364" s="1"/>
      <c r="B364" s="2" t="e" vm="302">
        <v>#VALUE!</v>
      </c>
      <c r="C364" s="3">
        <v>20608</v>
      </c>
      <c r="D364" s="4" t="s">
        <v>485</v>
      </c>
      <c r="E364" s="5">
        <v>6</v>
      </c>
      <c r="F364" s="6">
        <v>179.10000000000002</v>
      </c>
      <c r="G364" s="6">
        <f t="shared" si="24"/>
        <v>148.01652892561987</v>
      </c>
      <c r="H364" s="7">
        <v>0.21</v>
      </c>
      <c r="I364" s="8"/>
      <c r="J364" s="11">
        <f t="shared" si="23"/>
        <v>0</v>
      </c>
      <c r="K364" s="11">
        <f t="shared" si="25"/>
        <v>0</v>
      </c>
      <c r="L364" s="11" t="s">
        <v>16</v>
      </c>
      <c r="M364" s="59" t="s">
        <v>155</v>
      </c>
    </row>
    <row r="365" spans="1:13" ht="23.1" customHeight="1" x14ac:dyDescent="0.2">
      <c r="A365" s="1"/>
      <c r="B365" s="2" t="e" vm="303">
        <v>#VALUE!</v>
      </c>
      <c r="C365" s="3">
        <v>20609</v>
      </c>
      <c r="D365" s="4" t="s">
        <v>486</v>
      </c>
      <c r="E365" s="5">
        <v>6</v>
      </c>
      <c r="F365" s="6">
        <v>183.89999999999998</v>
      </c>
      <c r="G365" s="6">
        <f t="shared" si="24"/>
        <v>151.98347107438016</v>
      </c>
      <c r="H365" s="7">
        <v>0.21</v>
      </c>
      <c r="I365" s="8"/>
      <c r="J365" s="11">
        <f t="shared" si="23"/>
        <v>0</v>
      </c>
      <c r="K365" s="11">
        <f t="shared" si="25"/>
        <v>0</v>
      </c>
      <c r="L365" s="11" t="s">
        <v>16</v>
      </c>
      <c r="M365" s="59" t="s">
        <v>155</v>
      </c>
    </row>
    <row r="366" spans="1:13" ht="23.1" customHeight="1" x14ac:dyDescent="0.2">
      <c r="A366" s="1"/>
      <c r="B366" s="2" t="e" vm="304">
        <v>#VALUE!</v>
      </c>
      <c r="C366" s="3" t="s">
        <v>545</v>
      </c>
      <c r="D366" s="4" t="s">
        <v>546</v>
      </c>
      <c r="E366" s="5">
        <v>6</v>
      </c>
      <c r="F366" s="6">
        <v>180.6</v>
      </c>
      <c r="G366" s="6">
        <v>149.26</v>
      </c>
      <c r="H366" s="7">
        <v>0.21</v>
      </c>
      <c r="I366" s="8"/>
      <c r="J366" s="11">
        <f t="shared" ref="J366" si="26">I366*G366</f>
        <v>0</v>
      </c>
      <c r="K366" s="11">
        <f t="shared" ref="K366" si="27">F366*I366</f>
        <v>0</v>
      </c>
      <c r="L366" s="11" t="s">
        <v>16</v>
      </c>
      <c r="M366" s="59" t="s">
        <v>155</v>
      </c>
    </row>
    <row r="367" spans="1:13" ht="23.1" customHeight="1" x14ac:dyDescent="0.2">
      <c r="A367" s="1"/>
      <c r="B367" s="2" t="e" vm="305">
        <v>#VALUE!</v>
      </c>
      <c r="C367" s="3">
        <v>20602</v>
      </c>
      <c r="D367" s="4" t="s">
        <v>487</v>
      </c>
      <c r="E367" s="5">
        <v>6</v>
      </c>
      <c r="F367" s="6">
        <v>179.7</v>
      </c>
      <c r="G367" s="6">
        <f t="shared" si="24"/>
        <v>148.51239669421486</v>
      </c>
      <c r="H367" s="7">
        <v>0.21</v>
      </c>
      <c r="I367" s="8"/>
      <c r="J367" s="11">
        <f t="shared" si="23"/>
        <v>0</v>
      </c>
      <c r="K367" s="11">
        <f t="shared" si="25"/>
        <v>0</v>
      </c>
      <c r="L367" s="11" t="s">
        <v>16</v>
      </c>
      <c r="M367" s="59" t="s">
        <v>488</v>
      </c>
    </row>
    <row r="368" spans="1:13" ht="23.1" customHeight="1" x14ac:dyDescent="0.2">
      <c r="A368" s="1"/>
      <c r="B368" s="2" t="e" vm="306">
        <v>#VALUE!</v>
      </c>
      <c r="C368" s="3">
        <v>20601</v>
      </c>
      <c r="D368" s="4" t="s">
        <v>489</v>
      </c>
      <c r="E368" s="5">
        <v>6</v>
      </c>
      <c r="F368" s="6">
        <v>191.7</v>
      </c>
      <c r="G368" s="6">
        <f t="shared" si="24"/>
        <v>158.4297520661157</v>
      </c>
      <c r="H368" s="7">
        <v>0.21</v>
      </c>
      <c r="I368" s="8"/>
      <c r="J368" s="11">
        <f t="shared" si="23"/>
        <v>0</v>
      </c>
      <c r="K368" s="11">
        <f t="shared" si="25"/>
        <v>0</v>
      </c>
      <c r="L368" s="11" t="s">
        <v>16</v>
      </c>
      <c r="M368" s="59" t="s">
        <v>488</v>
      </c>
    </row>
    <row r="369" spans="1:195" s="120" customFormat="1" ht="14.45" customHeight="1" x14ac:dyDescent="0.2">
      <c r="A369" s="1"/>
      <c r="B369" s="2" t="e" vm="307">
        <v>#VALUE!</v>
      </c>
      <c r="C369" s="3">
        <v>20600</v>
      </c>
      <c r="D369" s="4" t="s">
        <v>490</v>
      </c>
      <c r="E369" s="5">
        <v>6</v>
      </c>
      <c r="F369" s="6">
        <v>197.7</v>
      </c>
      <c r="G369" s="6">
        <f t="shared" si="24"/>
        <v>163.38842975206612</v>
      </c>
      <c r="H369" s="7">
        <v>0.21</v>
      </c>
      <c r="I369" s="8"/>
      <c r="J369" s="11">
        <f t="shared" si="23"/>
        <v>0</v>
      </c>
      <c r="K369" s="11">
        <f t="shared" si="25"/>
        <v>0</v>
      </c>
      <c r="L369" s="11" t="s">
        <v>16</v>
      </c>
      <c r="M369" s="59" t="s">
        <v>488</v>
      </c>
      <c r="N369" s="119"/>
      <c r="O369" s="119"/>
      <c r="P369" s="119"/>
      <c r="Q369" s="119"/>
      <c r="R369" s="119"/>
      <c r="S369" s="119"/>
      <c r="T369" s="119"/>
      <c r="U369" s="119"/>
      <c r="V369" s="119"/>
      <c r="W369" s="119"/>
      <c r="X369" s="119"/>
      <c r="Y369" s="119"/>
      <c r="Z369" s="119"/>
      <c r="AA369" s="119"/>
      <c r="AB369" s="119"/>
      <c r="AC369" s="119"/>
      <c r="AD369" s="119"/>
      <c r="AE369" s="119"/>
      <c r="AF369" s="119"/>
      <c r="AG369" s="119"/>
      <c r="AH369" s="119"/>
      <c r="AI369" s="119"/>
      <c r="AJ369" s="119"/>
      <c r="AK369" s="119"/>
      <c r="AL369" s="119"/>
      <c r="AM369" s="119"/>
      <c r="AN369" s="119"/>
      <c r="AO369" s="119"/>
      <c r="AP369" s="119"/>
      <c r="AQ369" s="119"/>
      <c r="AR369" s="119"/>
      <c r="AS369" s="119"/>
      <c r="AT369" s="119"/>
      <c r="AU369" s="119"/>
      <c r="AV369" s="119"/>
      <c r="AW369" s="119"/>
      <c r="AX369" s="119"/>
      <c r="AY369" s="119"/>
      <c r="AZ369" s="119"/>
      <c r="BA369" s="119"/>
      <c r="BB369" s="119"/>
      <c r="BC369" s="119"/>
      <c r="BD369" s="119"/>
      <c r="BE369" s="119"/>
      <c r="BF369" s="119"/>
      <c r="BG369" s="119"/>
      <c r="BH369" s="119"/>
      <c r="BI369" s="119"/>
      <c r="BJ369" s="119"/>
      <c r="BK369" s="119"/>
      <c r="BL369" s="119"/>
      <c r="BM369" s="119"/>
      <c r="BN369" s="119"/>
      <c r="BO369" s="119"/>
      <c r="BP369" s="119"/>
      <c r="BQ369" s="119"/>
      <c r="BR369" s="119"/>
      <c r="BS369" s="119"/>
      <c r="BT369" s="119"/>
      <c r="BU369" s="119"/>
      <c r="BV369" s="119"/>
      <c r="BW369" s="119"/>
      <c r="BX369" s="119"/>
      <c r="BY369" s="119"/>
      <c r="BZ369" s="119"/>
      <c r="CA369" s="119"/>
      <c r="CB369" s="119"/>
      <c r="CC369" s="119"/>
      <c r="CD369" s="119"/>
      <c r="CE369" s="119"/>
      <c r="CF369" s="119"/>
      <c r="CG369" s="119"/>
      <c r="CH369" s="119"/>
      <c r="CI369" s="119"/>
      <c r="CJ369" s="119"/>
      <c r="CK369" s="119"/>
      <c r="CL369" s="119"/>
      <c r="CM369" s="119"/>
      <c r="CN369" s="119"/>
      <c r="CO369" s="119"/>
      <c r="CP369" s="119"/>
      <c r="CQ369" s="119"/>
      <c r="CR369" s="119"/>
      <c r="CS369" s="119"/>
      <c r="CT369" s="119"/>
      <c r="CU369" s="119"/>
      <c r="CV369" s="119"/>
      <c r="CW369" s="119"/>
      <c r="CX369" s="119"/>
      <c r="CY369" s="119"/>
      <c r="CZ369" s="119"/>
      <c r="DA369" s="119"/>
      <c r="DB369" s="119"/>
      <c r="DC369" s="119"/>
      <c r="DD369" s="119"/>
      <c r="DE369" s="119"/>
      <c r="DF369" s="119"/>
      <c r="DG369" s="119"/>
      <c r="DH369" s="119"/>
      <c r="DI369" s="119"/>
      <c r="DJ369" s="119"/>
      <c r="DK369" s="119"/>
      <c r="DL369" s="119"/>
      <c r="DM369" s="119"/>
      <c r="DN369" s="119"/>
      <c r="DO369" s="119"/>
      <c r="DP369" s="119"/>
      <c r="DQ369" s="119"/>
      <c r="DR369" s="119"/>
      <c r="DS369" s="119"/>
      <c r="DT369" s="119"/>
      <c r="DU369" s="119"/>
      <c r="DV369" s="119"/>
      <c r="DW369" s="119"/>
      <c r="DX369" s="119"/>
      <c r="DY369" s="119"/>
      <c r="DZ369" s="119"/>
      <c r="EA369" s="119"/>
      <c r="EB369" s="119"/>
      <c r="EC369" s="119"/>
      <c r="ED369" s="119"/>
      <c r="EE369" s="119"/>
      <c r="EF369" s="119"/>
      <c r="EG369" s="119"/>
      <c r="EH369" s="119"/>
      <c r="EI369" s="119"/>
      <c r="EJ369" s="119"/>
      <c r="EK369" s="119"/>
      <c r="EL369" s="119"/>
      <c r="EM369" s="119"/>
      <c r="EN369" s="119"/>
      <c r="EO369" s="119"/>
      <c r="EP369" s="119"/>
      <c r="EQ369" s="119"/>
      <c r="ER369" s="119"/>
      <c r="ES369" s="119"/>
      <c r="ET369" s="119"/>
      <c r="EU369" s="119"/>
      <c r="EV369" s="119"/>
      <c r="EW369" s="119"/>
      <c r="EX369" s="119"/>
      <c r="EY369" s="119"/>
      <c r="EZ369" s="119"/>
      <c r="FA369" s="119"/>
      <c r="FB369" s="119"/>
      <c r="FC369" s="119"/>
      <c r="FD369" s="119"/>
      <c r="FE369" s="119"/>
      <c r="FF369" s="119"/>
      <c r="FG369" s="119"/>
      <c r="FH369" s="119"/>
      <c r="FI369" s="119"/>
      <c r="FJ369" s="119"/>
      <c r="FK369" s="119"/>
      <c r="FL369" s="119"/>
      <c r="FM369" s="119"/>
      <c r="FN369" s="119"/>
      <c r="FO369" s="119"/>
      <c r="FP369" s="119"/>
      <c r="FQ369" s="119"/>
      <c r="FR369" s="119"/>
      <c r="FS369" s="119"/>
      <c r="FT369" s="119"/>
      <c r="FU369" s="119"/>
      <c r="FV369" s="119"/>
      <c r="FW369" s="119"/>
      <c r="FX369" s="119"/>
      <c r="FY369" s="119"/>
      <c r="FZ369" s="119"/>
      <c r="GA369" s="119"/>
      <c r="GB369" s="119"/>
      <c r="GC369" s="119"/>
      <c r="GD369" s="119"/>
      <c r="GE369" s="119"/>
      <c r="GF369" s="119"/>
      <c r="GG369" s="119"/>
      <c r="GH369" s="119"/>
      <c r="GI369" s="119"/>
      <c r="GJ369" s="119"/>
      <c r="GK369" s="119"/>
      <c r="GL369" s="119"/>
      <c r="GM369" s="119"/>
    </row>
    <row r="370" spans="1:195" ht="26.1" customHeight="1" x14ac:dyDescent="0.25">
      <c r="A370" s="25"/>
      <c r="B370" s="26"/>
      <c r="C370" s="27"/>
      <c r="D370" s="28" t="s">
        <v>491</v>
      </c>
      <c r="E370" s="29"/>
      <c r="F370" s="30"/>
      <c r="G370" s="30"/>
      <c r="H370" s="29"/>
      <c r="I370" s="31">
        <f>SUM(I353:I360,I362:I369)</f>
        <v>0</v>
      </c>
      <c r="J370" s="32">
        <f>SUM(J353:J360,J362:J369)</f>
        <v>0</v>
      </c>
      <c r="K370" s="32">
        <f>SUM(K353:K360,K362:K369)</f>
        <v>0</v>
      </c>
      <c r="L370" s="32"/>
      <c r="M370" s="60"/>
    </row>
    <row r="371" spans="1:195" ht="44.25" customHeight="1" x14ac:dyDescent="0.2">
      <c r="A371" s="65"/>
      <c r="B371" s="66"/>
      <c r="C371" s="67"/>
      <c r="D371" s="68" t="s">
        <v>492</v>
      </c>
      <c r="E371" s="69"/>
      <c r="F371" s="69"/>
      <c r="G371" s="69" t="s">
        <v>493</v>
      </c>
      <c r="H371" s="69"/>
      <c r="I371" s="68"/>
      <c r="J371" s="70">
        <f>J64+J117+J138+J173+J194+J222+J230+J237+J275+J305+J317+J350+J370</f>
        <v>0</v>
      </c>
      <c r="K371" s="70">
        <f>K64+K117+K138+K173+K194+K222+K230+K237+K275+K305+K317+K350+K370</f>
        <v>0</v>
      </c>
      <c r="L371" s="70"/>
      <c r="M371" s="71"/>
    </row>
    <row r="526" spans="7:7" ht="44.25" customHeight="1" x14ac:dyDescent="0.2">
      <c r="G526" s="80"/>
    </row>
    <row r="527" spans="7:7" ht="44.25" customHeight="1" x14ac:dyDescent="0.2">
      <c r="G527" s="80"/>
    </row>
    <row r="528" spans="7:7" ht="44.25" customHeight="1" x14ac:dyDescent="0.2">
      <c r="G528" s="80"/>
    </row>
    <row r="529" spans="7:7" ht="44.25" customHeight="1" x14ac:dyDescent="0.2">
      <c r="G529" s="80"/>
    </row>
    <row r="530" spans="7:7" ht="44.25" customHeight="1" x14ac:dyDescent="0.2">
      <c r="G530" s="80"/>
    </row>
    <row r="531" spans="7:7" ht="44.25" customHeight="1" x14ac:dyDescent="0.2">
      <c r="G531" s="80"/>
    </row>
    <row r="532" spans="7:7" ht="44.25" customHeight="1" x14ac:dyDescent="0.2">
      <c r="G532" s="80"/>
    </row>
    <row r="533" spans="7:7" ht="44.25" customHeight="1" x14ac:dyDescent="0.2">
      <c r="G533" s="80"/>
    </row>
    <row r="534" spans="7:7" ht="44.25" customHeight="1" x14ac:dyDescent="0.2">
      <c r="G534" s="80"/>
    </row>
    <row r="535" spans="7:7" ht="44.25" customHeight="1" x14ac:dyDescent="0.2">
      <c r="G535" s="80"/>
    </row>
    <row r="536" spans="7:7" ht="44.25" customHeight="1" x14ac:dyDescent="0.2">
      <c r="G536" s="80"/>
    </row>
    <row r="537" spans="7:7" ht="44.25" customHeight="1" x14ac:dyDescent="0.2">
      <c r="G537" s="80"/>
    </row>
    <row r="538" spans="7:7" ht="44.25" customHeight="1" x14ac:dyDescent="0.2">
      <c r="G538" s="80"/>
    </row>
    <row r="539" spans="7:7" ht="44.25" customHeight="1" x14ac:dyDescent="0.2">
      <c r="G539" s="80"/>
    </row>
    <row r="540" spans="7:7" ht="44.25" customHeight="1" x14ac:dyDescent="0.2">
      <c r="G540" s="80"/>
    </row>
    <row r="541" spans="7:7" ht="44.25" customHeight="1" x14ac:dyDescent="0.2">
      <c r="G541" s="80"/>
    </row>
    <row r="542" spans="7:7" ht="44.25" customHeight="1" x14ac:dyDescent="0.2">
      <c r="G542" s="80"/>
    </row>
    <row r="543" spans="7:7" ht="44.25" customHeight="1" x14ac:dyDescent="0.2">
      <c r="G543" s="80"/>
    </row>
    <row r="544" spans="7:7" ht="44.25" customHeight="1" x14ac:dyDescent="0.2">
      <c r="G544" s="80"/>
    </row>
    <row r="545" spans="7:7" ht="44.25" customHeight="1" x14ac:dyDescent="0.2">
      <c r="G545" s="80"/>
    </row>
    <row r="546" spans="7:7" ht="44.25" customHeight="1" x14ac:dyDescent="0.2">
      <c r="G546" s="80"/>
    </row>
    <row r="547" spans="7:7" ht="44.25" customHeight="1" x14ac:dyDescent="0.2">
      <c r="G547" s="80"/>
    </row>
    <row r="548" spans="7:7" ht="44.25" customHeight="1" x14ac:dyDescent="0.2">
      <c r="G548" s="80"/>
    </row>
    <row r="549" spans="7:7" ht="44.25" customHeight="1" x14ac:dyDescent="0.2">
      <c r="G549" s="80"/>
    </row>
    <row r="550" spans="7:7" ht="44.25" customHeight="1" x14ac:dyDescent="0.2">
      <c r="G550" s="80"/>
    </row>
    <row r="551" spans="7:7" ht="44.25" customHeight="1" x14ac:dyDescent="0.2">
      <c r="G551" s="80"/>
    </row>
    <row r="552" spans="7:7" ht="44.25" customHeight="1" x14ac:dyDescent="0.2">
      <c r="G552" s="80"/>
    </row>
    <row r="553" spans="7:7" ht="44.25" customHeight="1" x14ac:dyDescent="0.2">
      <c r="G553" s="80"/>
    </row>
    <row r="554" spans="7:7" ht="44.25" customHeight="1" x14ac:dyDescent="0.2">
      <c r="G554" s="80"/>
    </row>
    <row r="555" spans="7:7" ht="44.25" customHeight="1" x14ac:dyDescent="0.2">
      <c r="G555" s="80"/>
    </row>
    <row r="556" spans="7:7" ht="44.25" customHeight="1" x14ac:dyDescent="0.2">
      <c r="G556" s="80"/>
    </row>
    <row r="557" spans="7:7" ht="44.25" customHeight="1" x14ac:dyDescent="0.2">
      <c r="G557" s="80"/>
    </row>
    <row r="558" spans="7:7" ht="44.25" customHeight="1" x14ac:dyDescent="0.2">
      <c r="G558" s="80"/>
    </row>
    <row r="559" spans="7:7" ht="44.25" customHeight="1" x14ac:dyDescent="0.2">
      <c r="G559" s="80"/>
    </row>
    <row r="560" spans="7:7" ht="44.25" customHeight="1" x14ac:dyDescent="0.2">
      <c r="G560" s="80"/>
    </row>
    <row r="561" spans="7:7" ht="44.25" customHeight="1" x14ac:dyDescent="0.2">
      <c r="G561" s="80"/>
    </row>
    <row r="562" spans="7:7" ht="44.25" customHeight="1" x14ac:dyDescent="0.2">
      <c r="G562" s="80"/>
    </row>
    <row r="563" spans="7:7" ht="44.25" customHeight="1" x14ac:dyDescent="0.2">
      <c r="G563" s="80"/>
    </row>
    <row r="564" spans="7:7" ht="44.25" customHeight="1" x14ac:dyDescent="0.2">
      <c r="G564" s="80"/>
    </row>
    <row r="565" spans="7:7" ht="44.25" customHeight="1" x14ac:dyDescent="0.2">
      <c r="G565" s="80"/>
    </row>
    <row r="566" spans="7:7" ht="44.25" customHeight="1" x14ac:dyDescent="0.2">
      <c r="G566" s="80"/>
    </row>
    <row r="567" spans="7:7" ht="44.25" customHeight="1" x14ac:dyDescent="0.2">
      <c r="G567" s="80"/>
    </row>
    <row r="568" spans="7:7" ht="44.25" customHeight="1" x14ac:dyDescent="0.2">
      <c r="G568" s="80"/>
    </row>
    <row r="569" spans="7:7" ht="44.25" customHeight="1" x14ac:dyDescent="0.2">
      <c r="G569" s="80"/>
    </row>
    <row r="570" spans="7:7" ht="44.25" customHeight="1" x14ac:dyDescent="0.2">
      <c r="G570" s="80"/>
    </row>
    <row r="571" spans="7:7" ht="44.25" customHeight="1" x14ac:dyDescent="0.2">
      <c r="G571" s="80"/>
    </row>
    <row r="572" spans="7:7" ht="44.25" customHeight="1" x14ac:dyDescent="0.2">
      <c r="G572" s="80"/>
    </row>
    <row r="573" spans="7:7" ht="44.25" customHeight="1" x14ac:dyDescent="0.2">
      <c r="G573" s="80"/>
    </row>
    <row r="574" spans="7:7" ht="44.25" customHeight="1" x14ac:dyDescent="0.2">
      <c r="G574" s="80"/>
    </row>
    <row r="575" spans="7:7" ht="44.25" customHeight="1" x14ac:dyDescent="0.2">
      <c r="G575" s="80"/>
    </row>
    <row r="576" spans="7:7" ht="44.25" customHeight="1" x14ac:dyDescent="0.2">
      <c r="G576" s="80"/>
    </row>
    <row r="577" spans="7:7" ht="44.25" customHeight="1" x14ac:dyDescent="0.2">
      <c r="G577" s="80"/>
    </row>
    <row r="578" spans="7:7" ht="44.25" customHeight="1" x14ac:dyDescent="0.2">
      <c r="G578" s="80"/>
    </row>
    <row r="579" spans="7:7" ht="44.25" customHeight="1" x14ac:dyDescent="0.2">
      <c r="G579" s="80"/>
    </row>
    <row r="580" spans="7:7" ht="44.25" customHeight="1" x14ac:dyDescent="0.2">
      <c r="G580" s="80"/>
    </row>
    <row r="581" spans="7:7" ht="44.25" customHeight="1" x14ac:dyDescent="0.2">
      <c r="G581" s="80"/>
    </row>
    <row r="582" spans="7:7" ht="44.25" customHeight="1" x14ac:dyDescent="0.2">
      <c r="G582" s="80"/>
    </row>
    <row r="583" spans="7:7" ht="44.25" customHeight="1" x14ac:dyDescent="0.2">
      <c r="G583" s="80"/>
    </row>
    <row r="584" spans="7:7" ht="44.25" customHeight="1" x14ac:dyDescent="0.2">
      <c r="G584" s="80"/>
    </row>
    <row r="585" spans="7:7" ht="44.25" customHeight="1" x14ac:dyDescent="0.2">
      <c r="G585" s="80"/>
    </row>
    <row r="586" spans="7:7" ht="44.25" customHeight="1" x14ac:dyDescent="0.2">
      <c r="G586" s="80"/>
    </row>
    <row r="587" spans="7:7" ht="44.25" customHeight="1" x14ac:dyDescent="0.2">
      <c r="G587" s="80"/>
    </row>
    <row r="588" spans="7:7" ht="44.25" customHeight="1" x14ac:dyDescent="0.2">
      <c r="G588" s="80"/>
    </row>
    <row r="589" spans="7:7" ht="44.25" customHeight="1" x14ac:dyDescent="0.2">
      <c r="G589" s="80"/>
    </row>
    <row r="590" spans="7:7" ht="44.25" customHeight="1" x14ac:dyDescent="0.2">
      <c r="G590" s="80"/>
    </row>
    <row r="591" spans="7:7" ht="44.25" customHeight="1" x14ac:dyDescent="0.2">
      <c r="G591" s="80"/>
    </row>
    <row r="592" spans="7:7" ht="44.25" customHeight="1" x14ac:dyDescent="0.2">
      <c r="G592" s="80"/>
    </row>
    <row r="593" spans="7:7" ht="44.25" customHeight="1" x14ac:dyDescent="0.2">
      <c r="G593" s="80"/>
    </row>
    <row r="594" spans="7:7" ht="44.25" customHeight="1" x14ac:dyDescent="0.2">
      <c r="G594" s="80"/>
    </row>
    <row r="595" spans="7:7" ht="44.25" customHeight="1" x14ac:dyDescent="0.2">
      <c r="G595" s="80"/>
    </row>
    <row r="596" spans="7:7" ht="44.25" customHeight="1" x14ac:dyDescent="0.2">
      <c r="G596" s="80"/>
    </row>
    <row r="597" spans="7:7" ht="44.25" customHeight="1" x14ac:dyDescent="0.2">
      <c r="G597" s="80"/>
    </row>
    <row r="598" spans="7:7" ht="44.25" customHeight="1" x14ac:dyDescent="0.2">
      <c r="G598" s="80"/>
    </row>
    <row r="599" spans="7:7" ht="44.25" customHeight="1" x14ac:dyDescent="0.2">
      <c r="G599" s="80"/>
    </row>
    <row r="600" spans="7:7" ht="44.25" customHeight="1" x14ac:dyDescent="0.2">
      <c r="G600" s="80"/>
    </row>
    <row r="601" spans="7:7" ht="44.25" customHeight="1" x14ac:dyDescent="0.2">
      <c r="G601" s="80"/>
    </row>
    <row r="602" spans="7:7" ht="44.25" customHeight="1" x14ac:dyDescent="0.2">
      <c r="G602" s="80"/>
    </row>
    <row r="603" spans="7:7" ht="44.25" customHeight="1" x14ac:dyDescent="0.2">
      <c r="G603" s="80"/>
    </row>
    <row r="604" spans="7:7" ht="44.25" customHeight="1" x14ac:dyDescent="0.2">
      <c r="G604" s="80"/>
    </row>
    <row r="605" spans="7:7" ht="44.25" customHeight="1" x14ac:dyDescent="0.2">
      <c r="G605" s="80"/>
    </row>
    <row r="606" spans="7:7" ht="44.25" customHeight="1" x14ac:dyDescent="0.2">
      <c r="G606" s="80"/>
    </row>
    <row r="607" spans="7:7" ht="44.25" customHeight="1" x14ac:dyDescent="0.2">
      <c r="G607" s="80"/>
    </row>
    <row r="608" spans="7:7" ht="44.25" customHeight="1" x14ac:dyDescent="0.2">
      <c r="G608" s="80"/>
    </row>
    <row r="609" spans="7:7" ht="44.25" customHeight="1" x14ac:dyDescent="0.2">
      <c r="G609" s="80"/>
    </row>
    <row r="610" spans="7:7" ht="44.25" customHeight="1" x14ac:dyDescent="0.2">
      <c r="G610" s="80"/>
    </row>
    <row r="611" spans="7:7" ht="44.25" customHeight="1" x14ac:dyDescent="0.2">
      <c r="G611" s="80"/>
    </row>
    <row r="612" spans="7:7" ht="44.25" customHeight="1" x14ac:dyDescent="0.2">
      <c r="G612" s="80"/>
    </row>
    <row r="613" spans="7:7" ht="44.25" customHeight="1" x14ac:dyDescent="0.2">
      <c r="G613" s="80"/>
    </row>
    <row r="614" spans="7:7" ht="44.25" customHeight="1" x14ac:dyDescent="0.2">
      <c r="G614" s="80"/>
    </row>
    <row r="615" spans="7:7" ht="44.25" customHeight="1" x14ac:dyDescent="0.2">
      <c r="G615" s="80"/>
    </row>
    <row r="616" spans="7:7" ht="44.25" customHeight="1" x14ac:dyDescent="0.2">
      <c r="G616" s="80"/>
    </row>
    <row r="617" spans="7:7" ht="44.25" customHeight="1" x14ac:dyDescent="0.2">
      <c r="G617" s="80"/>
    </row>
    <row r="618" spans="7:7" ht="44.25" customHeight="1" x14ac:dyDescent="0.2">
      <c r="G618" s="80"/>
    </row>
    <row r="619" spans="7:7" ht="44.25" customHeight="1" x14ac:dyDescent="0.2">
      <c r="G619" s="80"/>
    </row>
    <row r="620" spans="7:7" ht="44.25" customHeight="1" x14ac:dyDescent="0.2">
      <c r="G620" s="80"/>
    </row>
    <row r="621" spans="7:7" ht="44.25" customHeight="1" x14ac:dyDescent="0.2">
      <c r="G621" s="80"/>
    </row>
    <row r="622" spans="7:7" ht="44.25" customHeight="1" x14ac:dyDescent="0.2">
      <c r="G622" s="80"/>
    </row>
    <row r="623" spans="7:7" ht="44.25" customHeight="1" x14ac:dyDescent="0.2">
      <c r="G623" s="80"/>
    </row>
    <row r="624" spans="7:7" ht="44.25" customHeight="1" x14ac:dyDescent="0.2">
      <c r="G624" s="80"/>
    </row>
    <row r="625" spans="7:7" ht="44.25" customHeight="1" x14ac:dyDescent="0.2">
      <c r="G625" s="80"/>
    </row>
    <row r="626" spans="7:7" ht="44.25" customHeight="1" x14ac:dyDescent="0.2">
      <c r="G626" s="80"/>
    </row>
    <row r="627" spans="7:7" ht="44.25" customHeight="1" x14ac:dyDescent="0.2">
      <c r="G627" s="80"/>
    </row>
    <row r="628" spans="7:7" ht="44.25" customHeight="1" x14ac:dyDescent="0.2">
      <c r="G628" s="80"/>
    </row>
    <row r="629" spans="7:7" ht="44.25" customHeight="1" x14ac:dyDescent="0.2">
      <c r="G629" s="80"/>
    </row>
    <row r="630" spans="7:7" ht="44.25" customHeight="1" x14ac:dyDescent="0.2">
      <c r="G630" s="80"/>
    </row>
    <row r="631" spans="7:7" ht="44.25" customHeight="1" x14ac:dyDescent="0.2">
      <c r="G631" s="80"/>
    </row>
    <row r="632" spans="7:7" ht="44.25" customHeight="1" x14ac:dyDescent="0.2">
      <c r="G632" s="80"/>
    </row>
    <row r="633" spans="7:7" ht="44.25" customHeight="1" x14ac:dyDescent="0.2">
      <c r="G633" s="80"/>
    </row>
    <row r="634" spans="7:7" ht="44.25" customHeight="1" x14ac:dyDescent="0.2">
      <c r="G634" s="80"/>
    </row>
    <row r="635" spans="7:7" ht="44.25" customHeight="1" x14ac:dyDescent="0.2">
      <c r="G635" s="80"/>
    </row>
    <row r="636" spans="7:7" ht="44.25" customHeight="1" x14ac:dyDescent="0.2">
      <c r="G636" s="80"/>
    </row>
    <row r="637" spans="7:7" ht="44.25" customHeight="1" x14ac:dyDescent="0.2">
      <c r="G637" s="80"/>
    </row>
    <row r="638" spans="7:7" ht="44.25" customHeight="1" x14ac:dyDescent="0.2">
      <c r="G638" s="80"/>
    </row>
    <row r="639" spans="7:7" ht="44.25" customHeight="1" x14ac:dyDescent="0.2">
      <c r="G639" s="80"/>
    </row>
    <row r="640" spans="7:7" ht="44.25" customHeight="1" x14ac:dyDescent="0.2">
      <c r="G640" s="80"/>
    </row>
    <row r="641" spans="7:7" ht="44.25" customHeight="1" x14ac:dyDescent="0.2">
      <c r="G641" s="80"/>
    </row>
    <row r="642" spans="7:7" ht="44.25" customHeight="1" x14ac:dyDescent="0.2">
      <c r="G642" s="80"/>
    </row>
    <row r="643" spans="7:7" ht="44.25" customHeight="1" x14ac:dyDescent="0.2">
      <c r="G643" s="80"/>
    </row>
    <row r="644" spans="7:7" ht="44.25" customHeight="1" x14ac:dyDescent="0.2">
      <c r="G644" s="80"/>
    </row>
    <row r="645" spans="7:7" ht="44.25" customHeight="1" x14ac:dyDescent="0.2">
      <c r="G645" s="80"/>
    </row>
    <row r="646" spans="7:7" ht="44.25" customHeight="1" x14ac:dyDescent="0.2">
      <c r="G646" s="80"/>
    </row>
    <row r="647" spans="7:7" ht="44.25" customHeight="1" x14ac:dyDescent="0.2">
      <c r="G647" s="80"/>
    </row>
    <row r="648" spans="7:7" ht="44.25" customHeight="1" x14ac:dyDescent="0.2">
      <c r="G648" s="80"/>
    </row>
    <row r="649" spans="7:7" ht="44.25" customHeight="1" x14ac:dyDescent="0.2">
      <c r="G649" s="80"/>
    </row>
    <row r="650" spans="7:7" ht="44.25" customHeight="1" x14ac:dyDescent="0.2">
      <c r="G650" s="80"/>
    </row>
    <row r="651" spans="7:7" ht="44.25" customHeight="1" x14ac:dyDescent="0.2">
      <c r="G651" s="80"/>
    </row>
    <row r="652" spans="7:7" ht="44.25" customHeight="1" x14ac:dyDescent="0.2">
      <c r="G652" s="80"/>
    </row>
    <row r="653" spans="7:7" ht="44.25" customHeight="1" x14ac:dyDescent="0.2">
      <c r="G653" s="80"/>
    </row>
    <row r="654" spans="7:7" ht="44.25" customHeight="1" x14ac:dyDescent="0.2">
      <c r="G654" s="80"/>
    </row>
    <row r="655" spans="7:7" ht="44.25" customHeight="1" x14ac:dyDescent="0.2">
      <c r="G655" s="80"/>
    </row>
    <row r="656" spans="7:7" ht="44.25" customHeight="1" x14ac:dyDescent="0.2">
      <c r="G656" s="80"/>
    </row>
    <row r="657" spans="7:7" ht="44.25" customHeight="1" x14ac:dyDescent="0.2">
      <c r="G657" s="80"/>
    </row>
    <row r="658" spans="7:7" ht="44.25" customHeight="1" x14ac:dyDescent="0.2">
      <c r="G658" s="80"/>
    </row>
    <row r="659" spans="7:7" ht="44.25" customHeight="1" x14ac:dyDescent="0.2">
      <c r="G659" s="80"/>
    </row>
    <row r="660" spans="7:7" ht="44.25" customHeight="1" x14ac:dyDescent="0.2">
      <c r="G660" s="80"/>
    </row>
    <row r="661" spans="7:7" ht="44.25" customHeight="1" x14ac:dyDescent="0.2">
      <c r="G661" s="80"/>
    </row>
    <row r="662" spans="7:7" ht="44.25" customHeight="1" x14ac:dyDescent="0.2">
      <c r="G662" s="80"/>
    </row>
    <row r="663" spans="7:7" ht="44.25" customHeight="1" x14ac:dyDescent="0.2">
      <c r="G663" s="80"/>
    </row>
    <row r="664" spans="7:7" ht="44.25" customHeight="1" x14ac:dyDescent="0.2">
      <c r="G664" s="80"/>
    </row>
    <row r="665" spans="7:7" ht="44.25" customHeight="1" x14ac:dyDescent="0.2">
      <c r="G665" s="80"/>
    </row>
    <row r="666" spans="7:7" ht="44.25" customHeight="1" x14ac:dyDescent="0.2">
      <c r="G666" s="80"/>
    </row>
    <row r="667" spans="7:7" ht="44.25" customHeight="1" x14ac:dyDescent="0.2">
      <c r="G667" s="80"/>
    </row>
    <row r="668" spans="7:7" ht="44.25" customHeight="1" x14ac:dyDescent="0.2">
      <c r="G668" s="80"/>
    </row>
    <row r="669" spans="7:7" ht="44.25" customHeight="1" x14ac:dyDescent="0.2">
      <c r="G669" s="80"/>
    </row>
    <row r="670" spans="7:7" ht="44.25" customHeight="1" x14ac:dyDescent="0.2">
      <c r="G670" s="80"/>
    </row>
    <row r="671" spans="7:7" ht="44.25" customHeight="1" x14ac:dyDescent="0.2">
      <c r="G671" s="80"/>
    </row>
    <row r="672" spans="7:7" ht="44.25" customHeight="1" x14ac:dyDescent="0.2">
      <c r="G672" s="80"/>
    </row>
    <row r="673" spans="7:7" ht="44.25" customHeight="1" x14ac:dyDescent="0.2">
      <c r="G673" s="80"/>
    </row>
    <row r="674" spans="7:7" ht="44.25" customHeight="1" x14ac:dyDescent="0.2">
      <c r="G674" s="80"/>
    </row>
    <row r="675" spans="7:7" ht="44.25" customHeight="1" x14ac:dyDescent="0.2">
      <c r="G675" s="80"/>
    </row>
    <row r="676" spans="7:7" ht="44.25" customHeight="1" x14ac:dyDescent="0.2">
      <c r="G676" s="80"/>
    </row>
    <row r="677" spans="7:7" ht="44.25" customHeight="1" x14ac:dyDescent="0.2">
      <c r="G677" s="80"/>
    </row>
    <row r="678" spans="7:7" ht="44.25" customHeight="1" x14ac:dyDescent="0.2">
      <c r="G678" s="80"/>
    </row>
    <row r="679" spans="7:7" ht="44.25" customHeight="1" x14ac:dyDescent="0.2">
      <c r="G679" s="80"/>
    </row>
    <row r="680" spans="7:7" ht="44.25" customHeight="1" x14ac:dyDescent="0.2">
      <c r="G680" s="80"/>
    </row>
    <row r="681" spans="7:7" ht="44.25" customHeight="1" x14ac:dyDescent="0.2">
      <c r="G681" s="80"/>
    </row>
    <row r="682" spans="7:7" ht="44.25" customHeight="1" x14ac:dyDescent="0.2">
      <c r="G682" s="80"/>
    </row>
    <row r="683" spans="7:7" ht="44.25" customHeight="1" x14ac:dyDescent="0.2">
      <c r="G683" s="80"/>
    </row>
    <row r="684" spans="7:7" ht="44.25" customHeight="1" x14ac:dyDescent="0.2">
      <c r="G684" s="80"/>
    </row>
    <row r="685" spans="7:7" ht="44.25" customHeight="1" x14ac:dyDescent="0.2">
      <c r="G685" s="80"/>
    </row>
    <row r="686" spans="7:7" ht="44.25" customHeight="1" x14ac:dyDescent="0.2">
      <c r="G686" s="80"/>
    </row>
    <row r="687" spans="7:7" ht="44.25" customHeight="1" x14ac:dyDescent="0.2">
      <c r="G687" s="80"/>
    </row>
    <row r="688" spans="7:7" ht="44.25" customHeight="1" x14ac:dyDescent="0.2">
      <c r="G688" s="80"/>
    </row>
    <row r="689" spans="7:7" ht="44.25" customHeight="1" x14ac:dyDescent="0.2">
      <c r="G689" s="80"/>
    </row>
    <row r="690" spans="7:7" ht="44.25" customHeight="1" x14ac:dyDescent="0.2">
      <c r="G690" s="80"/>
    </row>
    <row r="691" spans="7:7" ht="44.25" customHeight="1" x14ac:dyDescent="0.2">
      <c r="G691" s="80"/>
    </row>
    <row r="692" spans="7:7" ht="44.25" customHeight="1" x14ac:dyDescent="0.2">
      <c r="G692" s="80"/>
    </row>
    <row r="693" spans="7:7" ht="44.25" customHeight="1" x14ac:dyDescent="0.2">
      <c r="G693" s="80"/>
    </row>
    <row r="694" spans="7:7" ht="44.25" customHeight="1" x14ac:dyDescent="0.2">
      <c r="G694" s="80"/>
    </row>
    <row r="695" spans="7:7" ht="44.25" customHeight="1" x14ac:dyDescent="0.2">
      <c r="G695" s="80"/>
    </row>
    <row r="696" spans="7:7" ht="44.25" customHeight="1" x14ac:dyDescent="0.2">
      <c r="G696" s="80"/>
    </row>
    <row r="697" spans="7:7" ht="44.25" customHeight="1" x14ac:dyDescent="0.2">
      <c r="G697" s="80"/>
    </row>
    <row r="698" spans="7:7" ht="44.25" customHeight="1" x14ac:dyDescent="0.2">
      <c r="G698" s="80"/>
    </row>
    <row r="699" spans="7:7" ht="44.25" customHeight="1" x14ac:dyDescent="0.2">
      <c r="G699" s="80"/>
    </row>
    <row r="700" spans="7:7" ht="44.25" customHeight="1" x14ac:dyDescent="0.2">
      <c r="G700" s="80"/>
    </row>
    <row r="701" spans="7:7" ht="44.25" customHeight="1" x14ac:dyDescent="0.2">
      <c r="G701" s="80"/>
    </row>
  </sheetData>
  <autoFilter ref="A7:M371" xr:uid="{BBAEC814-2C20-4988-836A-8D8AEF503F7E}"/>
  <sortState xmlns:xlrd2="http://schemas.microsoft.com/office/spreadsheetml/2017/richdata2" ref="A9:L23">
    <sortCondition ref="A9:A23"/>
  </sortState>
  <mergeCells count="12">
    <mergeCell ref="B223:D223"/>
    <mergeCell ref="B231:D231"/>
    <mergeCell ref="B276:D276"/>
    <mergeCell ref="B318:D318"/>
    <mergeCell ref="A1:A6"/>
    <mergeCell ref="B1:J6"/>
    <mergeCell ref="D34:M34"/>
    <mergeCell ref="B24:D24"/>
    <mergeCell ref="B118:D118"/>
    <mergeCell ref="B139:D139"/>
    <mergeCell ref="B174:D174"/>
    <mergeCell ref="B8:D8"/>
  </mergeCells>
  <phoneticPr fontId="24" type="noConversion"/>
  <pageMargins left="0.7" right="0.7" top="0.75" bottom="0.75" header="0.3" footer="0.3"/>
  <pageSetup paperSize="9" orientation="portrait" horizontalDpi="4294967293" vertic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a3722d-ffa3-4337-9317-0e3c80b267da" xsi:nil="true"/>
    <lcf76f155ced4ddcb4097134ff3c332f xmlns="ce54459c-b8e9-479d-ae9a-6ebbfff4266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16C5D3E4BF3A459B7749EFEAD2E7BE" ma:contentTypeVersion="18" ma:contentTypeDescription="Crée un document." ma:contentTypeScope="" ma:versionID="a1ade0767970aad58ef6e521b42ef231">
  <xsd:schema xmlns:xsd="http://www.w3.org/2001/XMLSchema" xmlns:xs="http://www.w3.org/2001/XMLSchema" xmlns:p="http://schemas.microsoft.com/office/2006/metadata/properties" xmlns:ns2="ce54459c-b8e9-479d-ae9a-6ebbfff42661" xmlns:ns3="c6a3722d-ffa3-4337-9317-0e3c80b267da" targetNamespace="http://schemas.microsoft.com/office/2006/metadata/properties" ma:root="true" ma:fieldsID="4c7ab3dc15614377960a56bd48478221" ns2:_="" ns3:_="">
    <xsd:import namespace="ce54459c-b8e9-479d-ae9a-6ebbfff42661"/>
    <xsd:import namespace="c6a3722d-ffa3-4337-9317-0e3c80b267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4459c-b8e9-479d-ae9a-6ebbfff426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30ca7808-e4f1-4383-adca-ced689998d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3722d-ffa3-4337-9317-0e3c80b267d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5cf6926-e682-4052-ae60-491e353a1566}" ma:internalName="TaxCatchAll" ma:showField="CatchAllData" ma:web="c6a3722d-ffa3-4337-9317-0e3c80b267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D128CC-9311-4ECA-8A0A-E9CCE40B3C24}">
  <ds:schemaRefs>
    <ds:schemaRef ds:uri="http://schemas.microsoft.com/office/2006/metadata/properties"/>
    <ds:schemaRef ds:uri="http://schemas.microsoft.com/office/infopath/2007/PartnerControls"/>
    <ds:schemaRef ds:uri="c6a3722d-ffa3-4337-9317-0e3c80b267da"/>
    <ds:schemaRef ds:uri="ce54459c-b8e9-479d-ae9a-6ebbfff42661"/>
  </ds:schemaRefs>
</ds:datastoreItem>
</file>

<file path=customXml/itemProps2.xml><?xml version="1.0" encoding="utf-8"?>
<ds:datastoreItem xmlns:ds="http://schemas.openxmlformats.org/officeDocument/2006/customXml" ds:itemID="{272A83E5-4179-4876-AA67-15CD264DFB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28249C-258F-4D4E-9FC3-FC2CF7B699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54459c-b8e9-479d-ae9a-6ebbfff42661"/>
    <ds:schemaRef ds:uri="c6a3722d-ffa3-4337-9317-0e3c80b267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Valérie Tubé</dc:creator>
  <cp:keywords/>
  <dc:description/>
  <cp:lastModifiedBy>Marie Dekeuleneer</cp:lastModifiedBy>
  <cp:revision/>
  <dcterms:created xsi:type="dcterms:W3CDTF">2026-04-09T08:22:25Z</dcterms:created>
  <dcterms:modified xsi:type="dcterms:W3CDTF">2026-10-14T07:35:55Z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0x0101002A16C5D3E4BF3A459B7749EFEAD2E7BE</vt:lpwstr>
  </property>
  <property fmtid="{D5CDD505-2E9C-101B-9397-08002B2CF9AE}" pid="3" name="MediaServiceImageTags">
    <vt:lpwstr/>
  </property>
</Properties>
</file>